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tokyu-my.sharepoint.com/personal/tag30363_tkk_tokyu_co_jp/Documents/国土交通省/交通DX・GXによる経営改善支援他4事業/事業HP格納資料/0424/"/>
    </mc:Choice>
  </mc:AlternateContent>
  <xr:revisionPtr revIDLastSave="0" documentId="8_{A38175E7-E596-4681-BCCB-DBBDFD984A65}" xr6:coauthVersionLast="47" xr6:coauthVersionMax="47" xr10:uidLastSave="{00000000-0000-0000-0000-000000000000}"/>
  <bookViews>
    <workbookView xWindow="-108" yWindow="-108" windowWidth="23256" windowHeight="12456" tabRatio="745" activeTab="1" xr2:uid="{B12D9AA3-B99B-486A-9E45-59693272BD39}"/>
  </bookViews>
  <sheets>
    <sheet name="基本情報（入力ください）" sheetId="14" r:id="rId1"/>
    <sheet name="バリアフリー化設備等整備" sheetId="13" r:id="rId2"/>
    <sheet name="(交通DX・GX)交通DX・GX経営改善支援" sheetId="12" r:id="rId3"/>
    <sheet name="(交通DX・GX)人材確保支援" sheetId="11" r:id="rId4"/>
    <sheet name="交通サービス利便向上促進" sheetId="10" r:id="rId5"/>
    <sheet name="地方ゲートウェイの刷新" sheetId="8" r:id="rId6"/>
    <sheet name="観光二次交通高度化"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13" l="1"/>
  <c r="N14" i="13"/>
  <c r="N13" i="13"/>
  <c r="N12" i="13"/>
  <c r="M11" i="13"/>
  <c r="N11" i="13" s="1"/>
  <c r="M10" i="13"/>
  <c r="N10" i="13" s="1"/>
  <c r="M9" i="13"/>
  <c r="N9" i="13" s="1"/>
  <c r="M8" i="13"/>
  <c r="N8" i="13" s="1"/>
  <c r="O8" i="13" s="1"/>
  <c r="T8" i="13" s="1"/>
  <c r="M7" i="13"/>
  <c r="N7" i="13" s="1"/>
  <c r="O7" i="13" s="1"/>
  <c r="T7" i="13" s="1"/>
  <c r="M6" i="13"/>
  <c r="N6" i="13" s="1"/>
  <c r="O6" i="13" s="1"/>
  <c r="T6" i="13" s="1"/>
  <c r="L13" i="13"/>
  <c r="O13" i="13" s="1"/>
  <c r="T13" i="13" s="1"/>
  <c r="L12" i="13"/>
  <c r="O12" i="13" s="1"/>
  <c r="T12" i="13" s="1"/>
  <c r="L11" i="13"/>
  <c r="O11" i="13" s="1"/>
  <c r="T11" i="13" s="1"/>
  <c r="L10" i="13"/>
  <c r="O10" i="13" s="1"/>
  <c r="T10" i="13" s="1"/>
  <c r="L9" i="13"/>
  <c r="O9" i="13" s="1"/>
  <c r="T9" i="13" s="1"/>
  <c r="L8" i="13"/>
  <c r="L7" i="13"/>
  <c r="L6" i="13"/>
  <c r="S6" i="13"/>
  <c r="L14" i="13"/>
  <c r="O14" i="13" s="1"/>
  <c r="T14" i="13" s="1"/>
  <c r="L15" i="13"/>
  <c r="O15" i="13" s="1"/>
  <c r="T15" i="13" s="1"/>
  <c r="S7" i="13"/>
  <c r="S8" i="13"/>
  <c r="S9" i="13"/>
  <c r="S10" i="13"/>
  <c r="S11" i="13"/>
  <c r="S12" i="13"/>
  <c r="S13" i="13"/>
  <c r="S14" i="13"/>
  <c r="S15" i="13"/>
  <c r="K6" i="11"/>
  <c r="K11" i="11"/>
  <c r="K12" i="11"/>
  <c r="K9" i="9"/>
  <c r="K8" i="9"/>
  <c r="K7" i="9"/>
  <c r="P20" i="8"/>
  <c r="P19" i="8"/>
  <c r="O39" i="13"/>
  <c r="O40" i="13"/>
  <c r="O41" i="13"/>
  <c r="T21" i="13"/>
  <c r="S24" i="13"/>
  <c r="S23" i="13"/>
  <c r="S22" i="13"/>
  <c r="S21" i="13"/>
  <c r="N25" i="13"/>
  <c r="N24" i="13"/>
  <c r="N23" i="13"/>
  <c r="N22" i="13"/>
  <c r="N21" i="13"/>
  <c r="S34" i="13"/>
  <c r="O34" i="13" s="1"/>
  <c r="T34" i="13" s="1"/>
  <c r="S33" i="13"/>
  <c r="S32" i="13"/>
  <c r="S31" i="13"/>
  <c r="O31" i="13" s="1"/>
  <c r="T31" i="13" s="1"/>
  <c r="S30" i="13"/>
  <c r="O30" i="13" s="1"/>
  <c r="O33" i="13"/>
  <c r="T33" i="13" s="1"/>
  <c r="O32" i="13"/>
  <c r="T32" i="13" s="1"/>
  <c r="J9" i="9"/>
  <c r="J8" i="9"/>
  <c r="J7" i="9"/>
  <c r="J6" i="9"/>
  <c r="K6" i="9" s="1"/>
  <c r="I30" i="12"/>
  <c r="J30" i="12" s="1"/>
  <c r="N10" i="10"/>
  <c r="N9" i="10"/>
  <c r="N8" i="10"/>
  <c r="N7" i="10"/>
  <c r="N6" i="10"/>
  <c r="L10" i="10"/>
  <c r="K10" i="10"/>
  <c r="L9" i="10"/>
  <c r="K9" i="10"/>
  <c r="L8" i="10"/>
  <c r="K8" i="10"/>
  <c r="L7" i="10"/>
  <c r="K7" i="10"/>
  <c r="L6" i="10"/>
  <c r="O6" i="10" s="1"/>
  <c r="K6" i="10"/>
  <c r="N44" i="10"/>
  <c r="L44" i="10" s="1"/>
  <c r="N43" i="10"/>
  <c r="L43" i="10" s="1"/>
  <c r="N42" i="10"/>
  <c r="L42" i="10" s="1"/>
  <c r="N41" i="10"/>
  <c r="L41" i="10" s="1"/>
  <c r="N40" i="10"/>
  <c r="L40" i="10" s="1"/>
  <c r="L37" i="8"/>
  <c r="M37" i="8" s="1"/>
  <c r="L36" i="8"/>
  <c r="M36" i="8" s="1"/>
  <c r="L35" i="8"/>
  <c r="M35" i="8" s="1"/>
  <c r="L34" i="8"/>
  <c r="M34" i="8" s="1"/>
  <c r="L33" i="8"/>
  <c r="M33" i="8" s="1"/>
  <c r="O33" i="8" s="1"/>
  <c r="P33" i="8" s="1"/>
  <c r="J37" i="8"/>
  <c r="J36" i="8"/>
  <c r="J35" i="8"/>
  <c r="J34" i="8"/>
  <c r="J33" i="8"/>
  <c r="O28" i="8"/>
  <c r="P28" i="8" s="1"/>
  <c r="O27" i="8"/>
  <c r="P27" i="8" s="1"/>
  <c r="O26" i="8"/>
  <c r="P26" i="8" s="1"/>
  <c r="O25" i="8"/>
  <c r="P25" i="8" s="1"/>
  <c r="O24" i="8"/>
  <c r="P24" i="8" s="1"/>
  <c r="O23" i="8"/>
  <c r="P23" i="8" s="1"/>
  <c r="O22" i="8"/>
  <c r="P22" i="8" s="1"/>
  <c r="O21" i="8"/>
  <c r="P21" i="8" s="1"/>
  <c r="O20" i="8"/>
  <c r="O19" i="8"/>
  <c r="S25" i="13"/>
  <c r="M15" i="13"/>
  <c r="M14" i="13"/>
  <c r="M13" i="13"/>
  <c r="M12" i="13"/>
  <c r="L25" i="13"/>
  <c r="L24" i="13"/>
  <c r="T24" i="13" s="1"/>
  <c r="L23" i="13"/>
  <c r="T23" i="13" s="1"/>
  <c r="L22" i="13"/>
  <c r="L21" i="13"/>
  <c r="S42" i="13"/>
  <c r="O42" i="13" s="1"/>
  <c r="S41" i="13"/>
  <c r="S40" i="13"/>
  <c r="S39" i="13"/>
  <c r="S38" i="13"/>
  <c r="S50" i="13"/>
  <c r="O50" i="13" s="1"/>
  <c r="T50" i="13" s="1"/>
  <c r="S49" i="13"/>
  <c r="O49" i="13" s="1"/>
  <c r="T49" i="13" s="1"/>
  <c r="S48" i="13"/>
  <c r="O48" i="13" s="1"/>
  <c r="T48" i="13" s="1"/>
  <c r="S47" i="13"/>
  <c r="O47" i="13" s="1"/>
  <c r="T47" i="13" s="1"/>
  <c r="S46" i="13"/>
  <c r="O46" i="13" s="1"/>
  <c r="T46" i="13" s="1"/>
  <c r="S56" i="13"/>
  <c r="T56" i="13" s="1"/>
  <c r="S55" i="13"/>
  <c r="T55" i="13" s="1"/>
  <c r="S54" i="13"/>
  <c r="T54" i="13" s="1"/>
  <c r="I39" i="12"/>
  <c r="J39" i="12" s="1"/>
  <c r="I38" i="12"/>
  <c r="J38" i="12" s="1"/>
  <c r="I37" i="12"/>
  <c r="J37" i="12" s="1"/>
  <c r="I36" i="12"/>
  <c r="J36" i="12" s="1"/>
  <c r="I13" i="12"/>
  <c r="J13" i="12" s="1"/>
  <c r="I12" i="12"/>
  <c r="J12" i="12" s="1"/>
  <c r="I11" i="12"/>
  <c r="J11" i="12" s="1"/>
  <c r="I10" i="12"/>
  <c r="J10" i="12" s="1"/>
  <c r="I9" i="12"/>
  <c r="J9" i="12" s="1"/>
  <c r="I8" i="12"/>
  <c r="J8" i="12" s="1"/>
  <c r="I7" i="12"/>
  <c r="J7" i="12" s="1"/>
  <c r="I6" i="12"/>
  <c r="J6" i="12" s="1"/>
  <c r="I32" i="12"/>
  <c r="J32" i="12" s="1"/>
  <c r="I31" i="12"/>
  <c r="J31" i="12" s="1"/>
  <c r="I29" i="12"/>
  <c r="J29" i="12" s="1"/>
  <c r="I28" i="12"/>
  <c r="J28" i="12" s="1"/>
  <c r="I27" i="12"/>
  <c r="J27" i="12" s="1"/>
  <c r="I26" i="12"/>
  <c r="J26" i="12" s="1"/>
  <c r="I25" i="12"/>
  <c r="J25" i="12" s="1"/>
  <c r="I24" i="12"/>
  <c r="J24" i="12" s="1"/>
  <c r="I23" i="12"/>
  <c r="J23" i="12" s="1"/>
  <c r="I22" i="12"/>
  <c r="J22" i="12" s="1"/>
  <c r="I21" i="12"/>
  <c r="J21" i="12" s="1"/>
  <c r="I20" i="12"/>
  <c r="J20" i="12" s="1"/>
  <c r="I19" i="12"/>
  <c r="J19" i="12" s="1"/>
  <c r="I18" i="12"/>
  <c r="J18" i="12" s="1"/>
  <c r="I17" i="12"/>
  <c r="J17" i="12" s="1"/>
  <c r="I16" i="12"/>
  <c r="J16" i="12" s="1"/>
  <c r="I15" i="12"/>
  <c r="J15" i="12" s="1"/>
  <c r="I14" i="12"/>
  <c r="J14" i="12" s="1"/>
  <c r="J15" i="11"/>
  <c r="K15" i="11" s="1"/>
  <c r="J14" i="11"/>
  <c r="K14" i="11" s="1"/>
  <c r="J13" i="11"/>
  <c r="K13" i="11" s="1"/>
  <c r="J12" i="11"/>
  <c r="J11" i="11"/>
  <c r="J10" i="11"/>
  <c r="K10" i="11" s="1"/>
  <c r="J9" i="11"/>
  <c r="K9" i="11" s="1"/>
  <c r="J8" i="11"/>
  <c r="K8" i="11" s="1"/>
  <c r="J7" i="11"/>
  <c r="K7" i="11" s="1"/>
  <c r="J6" i="11"/>
  <c r="N22" i="10"/>
  <c r="O22" i="10" s="1"/>
  <c r="T25" i="13" l="1"/>
  <c r="T40" i="13"/>
  <c r="T41" i="13"/>
  <c r="T22" i="13"/>
  <c r="O43" i="10"/>
  <c r="T39" i="13"/>
  <c r="T42" i="13"/>
  <c r="K10" i="9"/>
  <c r="T16" i="13"/>
  <c r="T26" i="13"/>
  <c r="O35" i="13"/>
  <c r="T30" i="13"/>
  <c r="T35" i="13" s="1"/>
  <c r="O38" i="13"/>
  <c r="T38" i="13" s="1"/>
  <c r="T43" i="13" s="1"/>
  <c r="T51" i="13"/>
  <c r="J10" i="9"/>
  <c r="O40" i="10"/>
  <c r="L45" i="10"/>
  <c r="O44" i="10"/>
  <c r="O42" i="10"/>
  <c r="O41" i="10"/>
  <c r="O29" i="8"/>
  <c r="P29" i="8"/>
  <c r="S16" i="13"/>
  <c r="S26" i="13"/>
  <c r="S35" i="13"/>
  <c r="S43" i="13"/>
  <c r="S51" i="13"/>
  <c r="N45" i="10"/>
  <c r="O43" i="13" l="1"/>
  <c r="O45" i="10"/>
  <c r="O51" i="13"/>
  <c r="N49" i="10" l="1"/>
  <c r="O49" i="10" s="1"/>
  <c r="N48" i="10"/>
  <c r="O48" i="10" s="1"/>
  <c r="N36" i="10"/>
  <c r="O36" i="10" s="1"/>
  <c r="N35" i="10"/>
  <c r="O35" i="10" s="1"/>
  <c r="N34" i="10"/>
  <c r="O34" i="10" s="1"/>
  <c r="N33" i="10"/>
  <c r="O33" i="10" s="1"/>
  <c r="N32" i="10"/>
  <c r="O32" i="10" s="1"/>
  <c r="N31" i="10"/>
  <c r="O31" i="10" s="1"/>
  <c r="N30" i="10"/>
  <c r="O30" i="10" s="1"/>
  <c r="N29" i="10"/>
  <c r="O29" i="10" s="1"/>
  <c r="N28" i="10"/>
  <c r="O28" i="10" s="1"/>
  <c r="N27" i="10"/>
  <c r="O27" i="10" s="1"/>
  <c r="N26" i="10"/>
  <c r="O26" i="10" s="1"/>
  <c r="N25" i="10"/>
  <c r="O25" i="10" s="1"/>
  <c r="N24" i="10"/>
  <c r="O24" i="10" s="1"/>
  <c r="N23" i="10"/>
  <c r="O23" i="10" s="1"/>
  <c r="N21" i="10"/>
  <c r="O21" i="10" s="1"/>
  <c r="N20" i="10"/>
  <c r="O20" i="10" s="1"/>
  <c r="N19" i="10"/>
  <c r="O19" i="10" s="1"/>
  <c r="N18" i="10"/>
  <c r="O18" i="10" s="1"/>
  <c r="N17" i="10"/>
  <c r="O17" i="10" s="1"/>
  <c r="N16" i="10"/>
  <c r="O16" i="10" s="1"/>
  <c r="N15" i="10"/>
  <c r="O15" i="10" s="1"/>
  <c r="N14" i="10"/>
  <c r="O14" i="10" s="1"/>
  <c r="N37" i="10"/>
  <c r="O37" i="10" s="1"/>
  <c r="L43" i="8"/>
  <c r="M43" i="8" s="1"/>
  <c r="O43" i="8" s="1"/>
  <c r="P43" i="8" s="1"/>
  <c r="J43" i="8"/>
  <c r="L46" i="8"/>
  <c r="M46" i="8" s="1"/>
  <c r="O46" i="8" s="1"/>
  <c r="P46" i="8" s="1"/>
  <c r="J46" i="8"/>
  <c r="L45" i="8"/>
  <c r="M45" i="8" s="1"/>
  <c r="O45" i="8" s="1"/>
  <c r="P45" i="8" s="1"/>
  <c r="J45" i="8"/>
  <c r="L44" i="8"/>
  <c r="M44" i="8" s="1"/>
  <c r="O44" i="8" s="1"/>
  <c r="P44" i="8" s="1"/>
  <c r="J44" i="8"/>
  <c r="O35" i="8"/>
  <c r="P35" i="8" s="1"/>
  <c r="O37" i="8"/>
  <c r="P37" i="8" s="1"/>
  <c r="O36" i="8"/>
  <c r="P36" i="8" s="1"/>
  <c r="O34" i="8"/>
  <c r="P34" i="8" s="1"/>
  <c r="O50" i="8"/>
  <c r="P50" i="8" s="1"/>
  <c r="O15" i="8"/>
  <c r="P15" i="8" s="1"/>
  <c r="O14" i="8"/>
  <c r="P14" i="8" s="1"/>
  <c r="O13" i="8"/>
  <c r="P13" i="8" s="1"/>
  <c r="O12" i="8"/>
  <c r="P12" i="8" s="1"/>
  <c r="O11" i="8"/>
  <c r="P11" i="8" s="1"/>
  <c r="O10" i="8"/>
  <c r="P10" i="8" s="1"/>
  <c r="O9" i="8"/>
  <c r="P9" i="8" s="1"/>
  <c r="O8" i="8"/>
  <c r="P8" i="8" s="1"/>
  <c r="O7" i="8"/>
  <c r="P7" i="8" s="1"/>
  <c r="O6" i="8"/>
  <c r="P6" i="8" s="1"/>
  <c r="L42" i="8"/>
  <c r="M42" i="8" s="1"/>
  <c r="O42" i="8" s="1"/>
  <c r="P42" i="8" s="1"/>
  <c r="J42" i="8"/>
  <c r="J24" i="9"/>
  <c r="K24" i="9" s="1"/>
  <c r="J22" i="9"/>
  <c r="K22" i="9" s="1"/>
  <c r="J20" i="9"/>
  <c r="K20" i="9" s="1"/>
  <c r="J18" i="9"/>
  <c r="K18" i="9" s="1"/>
  <c r="J16" i="9"/>
  <c r="K16" i="9" s="1"/>
  <c r="J14" i="9"/>
  <c r="K14" i="9" s="1"/>
  <c r="O47" i="8" l="1"/>
  <c r="P47" i="8"/>
  <c r="P38" i="8"/>
  <c r="O38" i="8"/>
  <c r="P16" i="8"/>
  <c r="H16" i="13"/>
  <c r="F17" i="13" s="1"/>
  <c r="H10" i="9"/>
  <c r="F11" i="9" s="1"/>
  <c r="O8" i="10" l="1"/>
  <c r="O9" i="10"/>
  <c r="O10" i="10"/>
  <c r="O7" i="10"/>
  <c r="N11" i="10"/>
  <c r="O16" i="8"/>
  <c r="O1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 Mitsuru</author>
  </authors>
  <commentList>
    <comment ref="E6" authorId="0" shapeId="0" xr:uid="{73A97330-02BC-4D18-A742-DEE274DCF270}">
      <text>
        <r>
          <rPr>
            <b/>
            <sz val="9"/>
            <color indexed="81"/>
            <rFont val="MS P ゴシック"/>
            <family val="3"/>
            <charset val="128"/>
          </rPr>
          <t>事業完了予定日を入力すること（期限：2026/2/28）</t>
        </r>
      </text>
    </comment>
    <comment ref="E21" authorId="0" shapeId="0" xr:uid="{02BE80C5-F2EA-4543-A95C-8C2268B0C03F}">
      <text>
        <r>
          <rPr>
            <b/>
            <sz val="9"/>
            <color indexed="81"/>
            <rFont val="MS P ゴシック"/>
            <family val="3"/>
            <charset val="128"/>
          </rPr>
          <t>事業完了予定日を入力すること（期限：2026/2/28）</t>
        </r>
      </text>
    </comment>
    <comment ref="E22" authorId="0" shapeId="0" xr:uid="{2E7243EE-9AC9-4EE3-8E10-50F8E1E426B6}">
      <text>
        <r>
          <rPr>
            <b/>
            <sz val="9"/>
            <color indexed="81"/>
            <rFont val="MS P ゴシック"/>
            <family val="3"/>
            <charset val="128"/>
          </rPr>
          <t>事業完了予定日を入力すること（期限：2026/2/28）</t>
        </r>
      </text>
    </comment>
    <comment ref="E30" authorId="0" shapeId="0" xr:uid="{46FF37F8-0CAE-42DD-8C55-0E709A17E8BC}">
      <text>
        <r>
          <rPr>
            <b/>
            <sz val="9"/>
            <color indexed="81"/>
            <rFont val="MS P ゴシック"/>
            <family val="3"/>
            <charset val="128"/>
          </rPr>
          <t>事業完了予定日を入力すること（期限：2026/2/28）</t>
        </r>
      </text>
    </comment>
    <comment ref="E31" authorId="0" shapeId="0" xr:uid="{26842777-DD49-4AB3-A866-5CD907C918F0}">
      <text>
        <r>
          <rPr>
            <b/>
            <sz val="9"/>
            <color indexed="81"/>
            <rFont val="MS P ゴシック"/>
            <family val="3"/>
            <charset val="128"/>
          </rPr>
          <t>事業完了予定日を入力すること（期限：2026/2/28）</t>
        </r>
      </text>
    </comment>
    <comment ref="E38" authorId="0" shapeId="0" xr:uid="{957DF41C-AC4F-498A-9610-B7335B906D4C}">
      <text>
        <r>
          <rPr>
            <b/>
            <sz val="9"/>
            <color indexed="81"/>
            <rFont val="MS P ゴシック"/>
            <family val="3"/>
            <charset val="128"/>
          </rPr>
          <t>事業完了予定日を入力すること（期限：2026/2/28）</t>
        </r>
      </text>
    </comment>
    <comment ref="E46" authorId="0" shapeId="0" xr:uid="{BB404FC0-1A1B-44A7-B1FE-A4BD38E34D8A}">
      <text>
        <r>
          <rPr>
            <b/>
            <sz val="9"/>
            <color indexed="81"/>
            <rFont val="MS P ゴシック"/>
            <family val="3"/>
            <charset val="128"/>
          </rPr>
          <t>事業完了予定日を入力すること（期限：2026/2/28）</t>
        </r>
      </text>
    </comment>
    <comment ref="E54" authorId="0" shapeId="0" xr:uid="{BC35E009-2DB1-40F0-8182-BB7C14C1D5F2}">
      <text>
        <r>
          <rPr>
            <b/>
            <sz val="9"/>
            <color indexed="81"/>
            <rFont val="MS P ゴシック"/>
            <family val="3"/>
            <charset val="128"/>
          </rPr>
          <t>事業完了予定日を入力すること（期限：2026/2/28）</t>
        </r>
      </text>
    </comment>
    <comment ref="E55" authorId="0" shapeId="0" xr:uid="{B217792D-503E-4A30-B482-A57305622200}">
      <text>
        <r>
          <rPr>
            <b/>
            <sz val="9"/>
            <color indexed="81"/>
            <rFont val="MS P ゴシック"/>
            <family val="3"/>
            <charset val="128"/>
          </rPr>
          <t>事業完了予定日を入力すること（期限：2026/2/28）</t>
        </r>
      </text>
    </comment>
    <comment ref="E56" authorId="0" shapeId="0" xr:uid="{75801462-D0B5-4C8F-B173-6260CD782E43}">
      <text>
        <r>
          <rPr>
            <b/>
            <sz val="9"/>
            <color indexed="81"/>
            <rFont val="MS P ゴシック"/>
            <family val="3"/>
            <charset val="128"/>
          </rPr>
          <t>事業完了予定日を入力すること（期限：2026/2/28）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Kita, Mitsuru</author>
  </authors>
  <commentList>
    <comment ref="E6" authorId="0" shapeId="0" xr:uid="{60716BC8-9BFE-4BDA-BAFE-BF6642AB58F2}">
      <text>
        <r>
          <rPr>
            <b/>
            <sz val="9"/>
            <color indexed="81"/>
            <rFont val="MS P ゴシック"/>
            <family val="3"/>
            <charset val="128"/>
          </rPr>
          <t>事業完了予定日を入力すること（期限：2026/2/28）</t>
        </r>
      </text>
    </comment>
    <comment ref="E7" authorId="0" shapeId="0" xr:uid="{6B6C33BA-E3C3-4241-9547-AA821EA94222}">
      <text>
        <r>
          <rPr>
            <b/>
            <sz val="9"/>
            <color indexed="81"/>
            <rFont val="MS P ゴシック"/>
            <family val="3"/>
            <charset val="128"/>
          </rPr>
          <t>事業完了予定日を入力すること（期限：2026/2/28）</t>
        </r>
      </text>
    </comment>
    <comment ref="E8" authorId="0" shapeId="0" xr:uid="{C970F8FC-7F4F-47F7-A4E8-D68A52B4CA07}">
      <text>
        <r>
          <rPr>
            <b/>
            <sz val="9"/>
            <color indexed="81"/>
            <rFont val="MS P ゴシック"/>
            <family val="3"/>
            <charset val="128"/>
          </rPr>
          <t>事業完了予定日を入力すること（期限：2026/2/28）</t>
        </r>
      </text>
    </comment>
    <comment ref="E9" authorId="0" shapeId="0" xr:uid="{CC03D9FF-AC3E-4369-A0A1-3D5A66899335}">
      <text>
        <r>
          <rPr>
            <b/>
            <sz val="9"/>
            <color indexed="81"/>
            <rFont val="MS P ゴシック"/>
            <family val="3"/>
            <charset val="128"/>
          </rPr>
          <t>事業完了予定日を入力すること（期限：2026/2/28）</t>
        </r>
      </text>
    </comment>
    <comment ref="E10" authorId="0" shapeId="0" xr:uid="{9C90BA68-C5E1-4333-A286-0338B0ECB62E}">
      <text>
        <r>
          <rPr>
            <b/>
            <sz val="9"/>
            <color indexed="81"/>
            <rFont val="MS P ゴシック"/>
            <family val="3"/>
            <charset val="128"/>
          </rPr>
          <t>事業完了予定日を入力すること（期限：2026/2/28）</t>
        </r>
      </text>
    </comment>
    <comment ref="E11" authorId="0" shapeId="0" xr:uid="{93741C30-60C2-411A-949C-06BBD9DBD595}">
      <text>
        <r>
          <rPr>
            <b/>
            <sz val="9"/>
            <color indexed="81"/>
            <rFont val="MS P ゴシック"/>
            <family val="3"/>
            <charset val="128"/>
          </rPr>
          <t>事業完了予定日を入力すること（期限：2026/2/28）</t>
        </r>
      </text>
    </comment>
    <comment ref="E12" authorId="0" shapeId="0" xr:uid="{67FA5D85-E477-44EA-A251-DB5416AFA46F}">
      <text>
        <r>
          <rPr>
            <b/>
            <sz val="9"/>
            <color indexed="81"/>
            <rFont val="MS P ゴシック"/>
            <family val="3"/>
            <charset val="128"/>
          </rPr>
          <t>事業完了予定日を入力すること（期限：2026/2/28）</t>
        </r>
      </text>
    </comment>
    <comment ref="E13" authorId="0" shapeId="0" xr:uid="{F476821C-CFA3-476F-A0DE-1195E1A72512}">
      <text>
        <r>
          <rPr>
            <b/>
            <sz val="9"/>
            <color indexed="81"/>
            <rFont val="MS P ゴシック"/>
            <family val="3"/>
            <charset val="128"/>
          </rPr>
          <t>事業完了予定日を入力すること（期限：2026/2/28）</t>
        </r>
      </text>
    </comment>
    <comment ref="E14" authorId="0" shapeId="0" xr:uid="{AF3E9331-374F-421F-B951-30AA90162399}">
      <text>
        <r>
          <rPr>
            <b/>
            <sz val="9"/>
            <color indexed="81"/>
            <rFont val="MS P ゴシック"/>
            <family val="3"/>
            <charset val="128"/>
          </rPr>
          <t>事業完了予定日を入力すること（期限：2026/2/28）</t>
        </r>
      </text>
    </comment>
    <comment ref="E15" authorId="0" shapeId="0" xr:uid="{2F138A2D-ED3F-441C-9FD3-FD2439440D38}">
      <text>
        <r>
          <rPr>
            <b/>
            <sz val="9"/>
            <color indexed="81"/>
            <rFont val="MS P ゴシック"/>
            <family val="3"/>
            <charset val="128"/>
          </rPr>
          <t>事業完了予定日を入力すること（期限：2026/2/28）</t>
        </r>
      </text>
    </comment>
    <comment ref="E16" authorId="0" shapeId="0" xr:uid="{4E2F0FD5-B297-4EF5-B0D6-E927E03838A6}">
      <text>
        <r>
          <rPr>
            <b/>
            <sz val="9"/>
            <color indexed="81"/>
            <rFont val="MS P ゴシック"/>
            <family val="3"/>
            <charset val="128"/>
          </rPr>
          <t>事業完了予定日を入力すること（期限：2026/2/28）</t>
        </r>
      </text>
    </comment>
    <comment ref="E17" authorId="0" shapeId="0" xr:uid="{4542B8EA-E1DD-4180-B6ED-8E6C400462FB}">
      <text>
        <r>
          <rPr>
            <b/>
            <sz val="9"/>
            <color indexed="81"/>
            <rFont val="MS P ゴシック"/>
            <family val="3"/>
            <charset val="128"/>
          </rPr>
          <t>事業完了予定日を入力すること（期限：2026/2/28）</t>
        </r>
      </text>
    </comment>
    <comment ref="E18" authorId="0" shapeId="0" xr:uid="{8AE4BBD9-5849-47FE-83F9-A55819D8B98B}">
      <text>
        <r>
          <rPr>
            <b/>
            <sz val="9"/>
            <color indexed="81"/>
            <rFont val="MS P ゴシック"/>
            <family val="3"/>
            <charset val="128"/>
          </rPr>
          <t>事業完了予定日を入力すること（期限：2026/2/28）</t>
        </r>
      </text>
    </comment>
    <comment ref="E19" authorId="0" shapeId="0" xr:uid="{FFB43191-8F55-4B4A-AFFD-139ACCDFFE01}">
      <text>
        <r>
          <rPr>
            <b/>
            <sz val="9"/>
            <color indexed="81"/>
            <rFont val="MS P ゴシック"/>
            <family val="3"/>
            <charset val="128"/>
          </rPr>
          <t>事業完了予定日を入力すること（期限：2026/2/28）</t>
        </r>
      </text>
    </comment>
    <comment ref="E20" authorId="0" shapeId="0" xr:uid="{7501F126-C3EB-4EC4-9EB0-D83BB56F4F3F}">
      <text>
        <r>
          <rPr>
            <b/>
            <sz val="9"/>
            <color indexed="81"/>
            <rFont val="MS P ゴシック"/>
            <family val="3"/>
            <charset val="128"/>
          </rPr>
          <t>事業完了予定日を入力すること（期限：2026/2/28）</t>
        </r>
      </text>
    </comment>
    <comment ref="E21" authorId="0" shapeId="0" xr:uid="{C2864FEE-065F-49F1-8703-3E83627DD4A1}">
      <text>
        <r>
          <rPr>
            <b/>
            <sz val="9"/>
            <color indexed="81"/>
            <rFont val="MS P ゴシック"/>
            <family val="3"/>
            <charset val="128"/>
          </rPr>
          <t>事業完了予定日を入力すること（期限：2026/2/28）</t>
        </r>
      </text>
    </comment>
    <comment ref="E22" authorId="0" shapeId="0" xr:uid="{EB912F19-1E5F-4D8D-9925-FE2658FA715C}">
      <text>
        <r>
          <rPr>
            <b/>
            <sz val="9"/>
            <color indexed="81"/>
            <rFont val="MS P ゴシック"/>
            <family val="3"/>
            <charset val="128"/>
          </rPr>
          <t>事業完了予定日を入力すること（期限：2026/2/28）</t>
        </r>
      </text>
    </comment>
    <comment ref="E23" authorId="0" shapeId="0" xr:uid="{C4EB627E-BC17-4584-8804-0FE177DBA615}">
      <text>
        <r>
          <rPr>
            <b/>
            <sz val="9"/>
            <color indexed="81"/>
            <rFont val="MS P ゴシック"/>
            <family val="3"/>
            <charset val="128"/>
          </rPr>
          <t>事業完了予定日を入力すること（期限：2026/2/28）</t>
        </r>
      </text>
    </comment>
    <comment ref="E24" authorId="0" shapeId="0" xr:uid="{E839B0FB-A225-4180-BB00-45DCBC4931C3}">
      <text>
        <r>
          <rPr>
            <b/>
            <sz val="9"/>
            <color indexed="81"/>
            <rFont val="MS P ゴシック"/>
            <family val="3"/>
            <charset val="128"/>
          </rPr>
          <t>事業完了予定日を入力すること（期限：2026/2/28）</t>
        </r>
      </text>
    </comment>
    <comment ref="E25" authorId="0" shapeId="0" xr:uid="{24001F59-3583-4AB6-9D53-11F8A5540DED}">
      <text>
        <r>
          <rPr>
            <b/>
            <sz val="9"/>
            <color indexed="81"/>
            <rFont val="MS P ゴシック"/>
            <family val="3"/>
            <charset val="128"/>
          </rPr>
          <t>事業完了予定日を入力すること（期限：2026/2/28）</t>
        </r>
      </text>
    </comment>
    <comment ref="E26" authorId="0" shapeId="0" xr:uid="{DAB08914-C667-43D1-9EB3-AAFF24E08D48}">
      <text>
        <r>
          <rPr>
            <b/>
            <sz val="9"/>
            <color indexed="81"/>
            <rFont val="MS P ゴシック"/>
            <family val="3"/>
            <charset val="128"/>
          </rPr>
          <t>事業完了予定日を入力すること（期限：2026/2/28）</t>
        </r>
      </text>
    </comment>
    <comment ref="E27" authorId="0" shapeId="0" xr:uid="{38D5C6F2-F978-427A-B3AF-95214E322815}">
      <text>
        <r>
          <rPr>
            <b/>
            <sz val="9"/>
            <color indexed="81"/>
            <rFont val="MS P ゴシック"/>
            <family val="3"/>
            <charset val="128"/>
          </rPr>
          <t>事業完了予定日を入力すること（期限：2026/2/28）</t>
        </r>
      </text>
    </comment>
    <comment ref="E28" authorId="0" shapeId="0" xr:uid="{B1730E5F-A6C3-4EA9-A19D-8E3E473109A9}">
      <text>
        <r>
          <rPr>
            <b/>
            <sz val="9"/>
            <color indexed="81"/>
            <rFont val="MS P ゴシック"/>
            <family val="3"/>
            <charset val="128"/>
          </rPr>
          <t>事業完了予定日を入力すること（期限：2026/2/28）</t>
        </r>
      </text>
    </comment>
    <comment ref="E29" authorId="0" shapeId="0" xr:uid="{D4C37CA2-5726-496C-9422-83DDD46189FA}">
      <text>
        <r>
          <rPr>
            <b/>
            <sz val="9"/>
            <color indexed="81"/>
            <rFont val="MS P ゴシック"/>
            <family val="3"/>
            <charset val="128"/>
          </rPr>
          <t>事業完了予定日を入力すること（期限：2026/2/28）</t>
        </r>
      </text>
    </comment>
    <comment ref="E30" authorId="0" shapeId="0" xr:uid="{DC662F3E-619E-456C-8C1E-78ABF351B44F}">
      <text>
        <r>
          <rPr>
            <b/>
            <sz val="9"/>
            <color indexed="81"/>
            <rFont val="MS P ゴシック"/>
            <family val="3"/>
            <charset val="128"/>
          </rPr>
          <t>事業完了予定日を入力すること（期限：2026/2/28）</t>
        </r>
      </text>
    </comment>
    <comment ref="E31" authorId="0" shapeId="0" xr:uid="{38D10A84-8D26-47D9-89BE-49EB4640B0AD}">
      <text>
        <r>
          <rPr>
            <b/>
            <sz val="9"/>
            <color indexed="81"/>
            <rFont val="MS P ゴシック"/>
            <family val="3"/>
            <charset val="128"/>
          </rPr>
          <t>事業完了予定日を入力すること（期限：2026/2/28）</t>
        </r>
      </text>
    </comment>
    <comment ref="E32" authorId="0" shapeId="0" xr:uid="{C4882195-C50F-4F6B-8667-E83F499199E2}">
      <text>
        <r>
          <rPr>
            <b/>
            <sz val="9"/>
            <color indexed="81"/>
            <rFont val="MS P ゴシック"/>
            <family val="3"/>
            <charset val="128"/>
          </rPr>
          <t>事業完了予定日を入力すること（期限：2026/2/28）</t>
        </r>
      </text>
    </comment>
    <comment ref="E36" authorId="0" shapeId="0" xr:uid="{23813992-E7E1-4189-8800-9CEC483C8E7B}">
      <text>
        <r>
          <rPr>
            <b/>
            <sz val="9"/>
            <color indexed="81"/>
            <rFont val="MS P ゴシック"/>
            <family val="3"/>
            <charset val="128"/>
          </rPr>
          <t>事業完了予定日を入力すること（期限：2026/2/28）</t>
        </r>
      </text>
    </comment>
    <comment ref="E37" authorId="0" shapeId="0" xr:uid="{803DFBD2-F6C0-4F08-8209-08AEEB457D27}">
      <text>
        <r>
          <rPr>
            <b/>
            <sz val="9"/>
            <color indexed="81"/>
            <rFont val="MS P ゴシック"/>
            <family val="3"/>
            <charset val="128"/>
          </rPr>
          <t>事業完了予定日を入力すること（期限：2026/2/28）</t>
        </r>
      </text>
    </comment>
    <comment ref="E38" authorId="0" shapeId="0" xr:uid="{A9FEF408-1D8D-4985-BC70-82E113FD48C5}">
      <text>
        <r>
          <rPr>
            <b/>
            <sz val="9"/>
            <color indexed="81"/>
            <rFont val="MS P ゴシック"/>
            <family val="3"/>
            <charset val="128"/>
          </rPr>
          <t>事業完了予定日を入力すること（期限：2026/2/28）</t>
        </r>
      </text>
    </comment>
    <comment ref="E39" authorId="0" shapeId="0" xr:uid="{4F4178EF-E29D-4757-9F71-A9BAEFB6A691}">
      <text>
        <r>
          <rPr>
            <b/>
            <sz val="9"/>
            <color indexed="81"/>
            <rFont val="MS P ゴシック"/>
            <family val="3"/>
            <charset val="128"/>
          </rPr>
          <t>事業完了予定日を入力すること（期限：2026/2/28）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Kita, Mitsuru</author>
  </authors>
  <commentList>
    <comment ref="E6" authorId="0" shapeId="0" xr:uid="{78FC5B4A-499F-48E8-BA1E-CBF3B272E262}">
      <text>
        <r>
          <rPr>
            <b/>
            <sz val="9"/>
            <color indexed="81"/>
            <rFont val="MS P ゴシック"/>
            <family val="3"/>
            <charset val="128"/>
          </rPr>
          <t>事業完了予定日を入力すること（期限：2026/2/28）</t>
        </r>
      </text>
    </comment>
    <comment ref="E7" authorId="0" shapeId="0" xr:uid="{5BBB2E67-6F4F-472A-981A-0708DC02F4B4}">
      <text>
        <r>
          <rPr>
            <b/>
            <sz val="9"/>
            <color indexed="81"/>
            <rFont val="MS P ゴシック"/>
            <family val="3"/>
            <charset val="128"/>
          </rPr>
          <t>事業完了予定日を入力すること（期限：2026/2/28）</t>
        </r>
      </text>
    </comment>
    <comment ref="E8" authorId="0" shapeId="0" xr:uid="{16DF50EB-641D-4C0B-A4EC-09C633521306}">
      <text>
        <r>
          <rPr>
            <b/>
            <sz val="9"/>
            <color indexed="81"/>
            <rFont val="MS P ゴシック"/>
            <family val="3"/>
            <charset val="128"/>
          </rPr>
          <t>事業完了予定日を入力すること（期限：2026/2/28）</t>
        </r>
      </text>
    </comment>
    <comment ref="E9" authorId="0" shapeId="0" xr:uid="{CDC0728F-D92F-4313-A495-DDE8BC760340}">
      <text>
        <r>
          <rPr>
            <b/>
            <sz val="9"/>
            <color indexed="81"/>
            <rFont val="MS P ゴシック"/>
            <family val="3"/>
            <charset val="128"/>
          </rPr>
          <t>事業完了予定日を入力すること（期限：2026/2/28）</t>
        </r>
      </text>
    </comment>
    <comment ref="E10" authorId="0" shapeId="0" xr:uid="{A0C552EC-5F82-45D2-8465-B0CEDEAA8F1F}">
      <text>
        <r>
          <rPr>
            <b/>
            <sz val="9"/>
            <color indexed="81"/>
            <rFont val="MS P ゴシック"/>
            <family val="3"/>
            <charset val="128"/>
          </rPr>
          <t>事業完了予定日を入力すること（期限：2026/2/28）</t>
        </r>
      </text>
    </comment>
    <comment ref="E11" authorId="0" shapeId="0" xr:uid="{48B73648-30BB-444A-A9ED-BA38AD862011}">
      <text>
        <r>
          <rPr>
            <b/>
            <sz val="9"/>
            <color indexed="81"/>
            <rFont val="MS P ゴシック"/>
            <family val="3"/>
            <charset val="128"/>
          </rPr>
          <t>事業完了予定日を入力すること（期限：2026/2/28）</t>
        </r>
      </text>
    </comment>
    <comment ref="E12" authorId="0" shapeId="0" xr:uid="{02AFDC6C-AC75-455F-8F97-134E8C5C535A}">
      <text>
        <r>
          <rPr>
            <b/>
            <sz val="9"/>
            <color indexed="81"/>
            <rFont val="MS P ゴシック"/>
            <family val="3"/>
            <charset val="128"/>
          </rPr>
          <t>事業完了予定日を入力すること（期限：2026/2/28）</t>
        </r>
      </text>
    </comment>
    <comment ref="E13" authorId="0" shapeId="0" xr:uid="{727CE70B-98A5-4C96-98F0-B1A66CCBBF3D}">
      <text>
        <r>
          <rPr>
            <b/>
            <sz val="9"/>
            <color indexed="81"/>
            <rFont val="MS P ゴシック"/>
            <family val="3"/>
            <charset val="128"/>
          </rPr>
          <t>事業完了予定日を入力すること（期限：2026/2/28）</t>
        </r>
      </text>
    </comment>
    <comment ref="E14" authorId="0" shapeId="0" xr:uid="{01FEC71F-9EE5-4B9C-95BA-1BB55088833D}">
      <text>
        <r>
          <rPr>
            <b/>
            <sz val="9"/>
            <color indexed="81"/>
            <rFont val="MS P ゴシック"/>
            <family val="3"/>
            <charset val="128"/>
          </rPr>
          <t>事業完了予定日を入力すること（期限：2026/2/28）</t>
        </r>
      </text>
    </comment>
    <comment ref="E15" authorId="0" shapeId="0" xr:uid="{00AC394A-229D-453F-9959-7147674993FE}">
      <text>
        <r>
          <rPr>
            <b/>
            <sz val="9"/>
            <color indexed="81"/>
            <rFont val="MS P ゴシック"/>
            <family val="3"/>
            <charset val="128"/>
          </rPr>
          <t>事業完了予定日を入力すること（期限：2026/2/28）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Kita, Mitsuru</author>
  </authors>
  <commentList>
    <comment ref="E6" authorId="0" shapeId="0" xr:uid="{89AC1D98-3FA3-4A82-AAF4-F32D1177598C}">
      <text>
        <r>
          <rPr>
            <b/>
            <sz val="9"/>
            <color indexed="81"/>
            <rFont val="MS P ゴシック"/>
            <family val="3"/>
            <charset val="128"/>
          </rPr>
          <t>事業完了予定日を入力すること（期限：2026/2/28）</t>
        </r>
      </text>
    </comment>
    <comment ref="E14" authorId="0" shapeId="0" xr:uid="{21665ABD-73FD-433B-80FC-21E6A1950197}">
      <text>
        <r>
          <rPr>
            <b/>
            <sz val="9"/>
            <color indexed="81"/>
            <rFont val="MS P ゴシック"/>
            <family val="3"/>
            <charset val="128"/>
          </rPr>
          <t>事業完了予定日を入力すること（期限：2026/2/28）</t>
        </r>
      </text>
    </comment>
    <comment ref="E15" authorId="0" shapeId="0" xr:uid="{3DCF98DA-8133-4BEC-B3FF-2E324102B7D6}">
      <text>
        <r>
          <rPr>
            <b/>
            <sz val="9"/>
            <color indexed="81"/>
            <rFont val="MS P ゴシック"/>
            <family val="3"/>
            <charset val="128"/>
          </rPr>
          <t>事業完了予定日を入力すること（期限：2026/2/28）</t>
        </r>
      </text>
    </comment>
    <comment ref="E16" authorId="0" shapeId="0" xr:uid="{246F820B-822E-4C57-9EF4-73E93BE747E8}">
      <text>
        <r>
          <rPr>
            <b/>
            <sz val="9"/>
            <color indexed="81"/>
            <rFont val="MS P ゴシック"/>
            <family val="3"/>
            <charset val="128"/>
          </rPr>
          <t>事業完了予定日を入力すること（期限：2026/2/28）</t>
        </r>
      </text>
    </comment>
    <comment ref="E17" authorId="0" shapeId="0" xr:uid="{94290F8D-6D57-49C3-9CEF-07A3324302E5}">
      <text>
        <r>
          <rPr>
            <b/>
            <sz val="9"/>
            <color indexed="81"/>
            <rFont val="MS P ゴシック"/>
            <family val="3"/>
            <charset val="128"/>
          </rPr>
          <t>事業完了予定日を入力すること（期限：2026/2/28）</t>
        </r>
      </text>
    </comment>
    <comment ref="E18" authorId="0" shapeId="0" xr:uid="{B6661F5D-B447-4F25-A90F-201B83E08E53}">
      <text>
        <r>
          <rPr>
            <b/>
            <sz val="9"/>
            <color indexed="81"/>
            <rFont val="MS P ゴシック"/>
            <family val="3"/>
            <charset val="128"/>
          </rPr>
          <t>事業完了予定日を入力すること（期限：2026/2/28）</t>
        </r>
      </text>
    </comment>
    <comment ref="E19" authorId="0" shapeId="0" xr:uid="{709A42A6-7912-4B03-8D4F-6315FC94C563}">
      <text>
        <r>
          <rPr>
            <b/>
            <sz val="9"/>
            <color indexed="81"/>
            <rFont val="MS P ゴシック"/>
            <family val="3"/>
            <charset val="128"/>
          </rPr>
          <t>事業完了予定日を入力すること（期限：2026/2/28）</t>
        </r>
      </text>
    </comment>
    <comment ref="E20" authorId="0" shapeId="0" xr:uid="{70A4EBF1-CE9D-4A94-A9AF-3831A8E21399}">
      <text>
        <r>
          <rPr>
            <b/>
            <sz val="9"/>
            <color indexed="81"/>
            <rFont val="MS P ゴシック"/>
            <family val="3"/>
            <charset val="128"/>
          </rPr>
          <t>事業完了予定日を入力すること（期限：2026/2/28）</t>
        </r>
      </text>
    </comment>
    <comment ref="E21" authorId="0" shapeId="0" xr:uid="{001F6C35-4ED9-4572-9460-24266DECA95A}">
      <text>
        <r>
          <rPr>
            <b/>
            <sz val="9"/>
            <color indexed="81"/>
            <rFont val="MS P ゴシック"/>
            <family val="3"/>
            <charset val="128"/>
          </rPr>
          <t>事業完了予定日を入力すること（期限：2026/2/28）</t>
        </r>
      </text>
    </comment>
    <comment ref="E22" authorId="0" shapeId="0" xr:uid="{EDEF2F8E-06D9-448F-87B6-570858F1CEAC}">
      <text>
        <r>
          <rPr>
            <b/>
            <sz val="9"/>
            <color indexed="81"/>
            <rFont val="MS P ゴシック"/>
            <family val="3"/>
            <charset val="128"/>
          </rPr>
          <t>事業完了予定日を入力すること（期限：2026/2/28）</t>
        </r>
      </text>
    </comment>
    <comment ref="E23" authorId="0" shapeId="0" xr:uid="{59661A5B-0FF0-4834-A0DA-60BE98AE278D}">
      <text>
        <r>
          <rPr>
            <b/>
            <sz val="9"/>
            <color indexed="81"/>
            <rFont val="MS P ゴシック"/>
            <family val="3"/>
            <charset val="128"/>
          </rPr>
          <t>事業完了予定日を入力すること（期限：2026/2/28）</t>
        </r>
      </text>
    </comment>
    <comment ref="E24" authorId="0" shapeId="0" xr:uid="{B5C75CF3-9065-4C6A-B2AA-20E17298398E}">
      <text>
        <r>
          <rPr>
            <b/>
            <sz val="9"/>
            <color indexed="81"/>
            <rFont val="MS P ゴシック"/>
            <family val="3"/>
            <charset val="128"/>
          </rPr>
          <t>事業完了予定日を入力すること（期限：2026/2/28）</t>
        </r>
      </text>
    </comment>
    <comment ref="E25" authorId="0" shapeId="0" xr:uid="{1575044E-B244-4394-A62D-0925750573E2}">
      <text>
        <r>
          <rPr>
            <b/>
            <sz val="9"/>
            <color indexed="81"/>
            <rFont val="MS P ゴシック"/>
            <family val="3"/>
            <charset val="128"/>
          </rPr>
          <t>事業完了予定日を入力すること（期限：2026/2/28）</t>
        </r>
      </text>
    </comment>
    <comment ref="E26" authorId="0" shapeId="0" xr:uid="{4BE546C3-DE6B-4241-B875-8FDA66DD9B4B}">
      <text>
        <r>
          <rPr>
            <b/>
            <sz val="9"/>
            <color indexed="81"/>
            <rFont val="MS P ゴシック"/>
            <family val="3"/>
            <charset val="128"/>
          </rPr>
          <t>事業完了予定日を入力すること（期限：2026/2/28）</t>
        </r>
      </text>
    </comment>
    <comment ref="E27" authorId="0" shapeId="0" xr:uid="{116BF556-57C0-4544-BE12-04526435290A}">
      <text>
        <r>
          <rPr>
            <b/>
            <sz val="9"/>
            <color indexed="81"/>
            <rFont val="MS P ゴシック"/>
            <family val="3"/>
            <charset val="128"/>
          </rPr>
          <t>事業完了予定日を入力すること（期限：2026/2/28）</t>
        </r>
      </text>
    </comment>
    <comment ref="E28" authorId="0" shapeId="0" xr:uid="{C5EE40F5-6E07-41BA-8029-2A2BB4D9B61D}">
      <text>
        <r>
          <rPr>
            <b/>
            <sz val="9"/>
            <color indexed="81"/>
            <rFont val="MS P ゴシック"/>
            <family val="3"/>
            <charset val="128"/>
          </rPr>
          <t>事業完了予定日を入力すること（期限：2026/2/28）</t>
        </r>
      </text>
    </comment>
    <comment ref="E29" authorId="0" shapeId="0" xr:uid="{9522017D-844C-42D5-991D-66EDEDFCDF46}">
      <text>
        <r>
          <rPr>
            <b/>
            <sz val="9"/>
            <color indexed="81"/>
            <rFont val="MS P ゴシック"/>
            <family val="3"/>
            <charset val="128"/>
          </rPr>
          <t>事業完了予定日を入力すること（期限：2026/2/28）</t>
        </r>
      </text>
    </comment>
    <comment ref="E30" authorId="0" shapeId="0" xr:uid="{6E1C289C-2545-4E7A-8C46-7653047BAE58}">
      <text>
        <r>
          <rPr>
            <b/>
            <sz val="9"/>
            <color indexed="81"/>
            <rFont val="MS P ゴシック"/>
            <family val="3"/>
            <charset val="128"/>
          </rPr>
          <t>事業完了予定日を入力すること（期限：2026/2/28）</t>
        </r>
      </text>
    </comment>
    <comment ref="E31" authorId="0" shapeId="0" xr:uid="{CBD7CB63-F064-40F6-89FC-ED65AEC9420D}">
      <text>
        <r>
          <rPr>
            <b/>
            <sz val="9"/>
            <color indexed="81"/>
            <rFont val="MS P ゴシック"/>
            <family val="3"/>
            <charset val="128"/>
          </rPr>
          <t>事業完了予定日を入力すること（期限：2026/2/28）</t>
        </r>
      </text>
    </comment>
    <comment ref="E32" authorId="0" shapeId="0" xr:uid="{AE40FE63-8BD3-46BB-8B7B-55CCF98F7E69}">
      <text>
        <r>
          <rPr>
            <b/>
            <sz val="9"/>
            <color indexed="81"/>
            <rFont val="MS P ゴシック"/>
            <family val="3"/>
            <charset val="128"/>
          </rPr>
          <t>事業完了予定日を入力すること（期限：2026/2/28）</t>
        </r>
      </text>
    </comment>
    <comment ref="E33" authorId="0" shapeId="0" xr:uid="{220CD9BA-2591-45D9-A3FB-1FECB8C46B33}">
      <text>
        <r>
          <rPr>
            <b/>
            <sz val="9"/>
            <color indexed="81"/>
            <rFont val="MS P ゴシック"/>
            <family val="3"/>
            <charset val="128"/>
          </rPr>
          <t>事業完了予定日を入力すること（期限：2026/2/28）</t>
        </r>
      </text>
    </comment>
    <comment ref="E34" authorId="0" shapeId="0" xr:uid="{FE1CA0AE-17E9-49B5-A91F-C430C4A3F533}">
      <text>
        <r>
          <rPr>
            <b/>
            <sz val="9"/>
            <color indexed="81"/>
            <rFont val="MS P ゴシック"/>
            <family val="3"/>
            <charset val="128"/>
          </rPr>
          <t>事業完了予定日を入力すること（期限：2026/2/28）</t>
        </r>
      </text>
    </comment>
    <comment ref="E35" authorId="0" shapeId="0" xr:uid="{6BDE62FC-45FB-4089-A129-74E5FF057366}">
      <text>
        <r>
          <rPr>
            <b/>
            <sz val="9"/>
            <color indexed="81"/>
            <rFont val="MS P ゴシック"/>
            <family val="3"/>
            <charset val="128"/>
          </rPr>
          <t>事業完了予定日を入力すること（期限：2026/2/28）</t>
        </r>
      </text>
    </comment>
    <comment ref="E36" authorId="0" shapeId="0" xr:uid="{9A8982BE-C7EB-43CC-92D7-70CF23A9D109}">
      <text>
        <r>
          <rPr>
            <b/>
            <sz val="9"/>
            <color indexed="81"/>
            <rFont val="MS P ゴシック"/>
            <family val="3"/>
            <charset val="128"/>
          </rPr>
          <t>事業完了予定日を入力すること（期限：2026/2/28）</t>
        </r>
      </text>
    </comment>
    <comment ref="E37" authorId="0" shapeId="0" xr:uid="{1A4FFE61-1D43-43D2-8E13-A82003946DDB}">
      <text>
        <r>
          <rPr>
            <b/>
            <sz val="9"/>
            <color indexed="81"/>
            <rFont val="MS P ゴシック"/>
            <family val="3"/>
            <charset val="128"/>
          </rPr>
          <t>事業完了予定日を入力すること（期限：2026/2/28）</t>
        </r>
      </text>
    </comment>
    <comment ref="E40" authorId="0" shapeId="0" xr:uid="{0FEF7DB3-1EA1-4A48-9A88-14E5F6B68BE0}">
      <text>
        <r>
          <rPr>
            <b/>
            <sz val="9"/>
            <color indexed="81"/>
            <rFont val="MS P ゴシック"/>
            <family val="3"/>
            <charset val="128"/>
          </rPr>
          <t>事業完了予定日を入力すること（期限：2026/2/28）</t>
        </r>
      </text>
    </comment>
    <comment ref="E48" authorId="0" shapeId="0" xr:uid="{083F24FA-8E5A-48C2-B4ED-33D7AFEF941C}">
      <text>
        <r>
          <rPr>
            <b/>
            <sz val="9"/>
            <color indexed="81"/>
            <rFont val="MS P ゴシック"/>
            <family val="3"/>
            <charset val="128"/>
          </rPr>
          <t>事業完了予定日を入力すること（期限：2026/2/28）</t>
        </r>
      </text>
    </comment>
    <comment ref="E49" authorId="0" shapeId="0" xr:uid="{A91C2DFE-B1F9-4A32-B301-5E4AAE562BEC}">
      <text>
        <r>
          <rPr>
            <b/>
            <sz val="9"/>
            <color indexed="81"/>
            <rFont val="MS P ゴシック"/>
            <family val="3"/>
            <charset val="128"/>
          </rPr>
          <t>事業完了予定日を入力すること（期限：2026/2/28）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Kita, Mitsuru</author>
  </authors>
  <commentList>
    <comment ref="E6" authorId="0" shapeId="0" xr:uid="{AF55FF57-22C5-4E95-BB73-3AD40C2A1065}">
      <text>
        <r>
          <rPr>
            <b/>
            <sz val="9"/>
            <color indexed="81"/>
            <rFont val="MS P ゴシック"/>
            <family val="3"/>
            <charset val="128"/>
          </rPr>
          <t>事業完了予定日を入力すること（期限：2026/2/28）</t>
        </r>
      </text>
    </comment>
    <comment ref="E19" authorId="0" shapeId="0" xr:uid="{010E8430-CBFD-4298-B4E4-6EED77567EAD}">
      <text>
        <r>
          <rPr>
            <b/>
            <sz val="9"/>
            <color indexed="81"/>
            <rFont val="MS P ゴシック"/>
            <family val="3"/>
            <charset val="128"/>
          </rPr>
          <t>事業完了予定日を入力すること（期限：2026/2/28）</t>
        </r>
      </text>
    </comment>
    <comment ref="E33" authorId="0" shapeId="0" xr:uid="{B9F4C161-4F58-4AAF-B4E2-83702CF19328}">
      <text>
        <r>
          <rPr>
            <b/>
            <sz val="9"/>
            <color indexed="81"/>
            <rFont val="MS P ゴシック"/>
            <family val="3"/>
            <charset val="128"/>
          </rPr>
          <t>事業完了予定日を入力すること（期限：2026/2/28）</t>
        </r>
      </text>
    </comment>
    <comment ref="E42" authorId="0" shapeId="0" xr:uid="{3F9E5C5F-6A0A-4F81-83DF-DAFA59714308}">
      <text>
        <r>
          <rPr>
            <b/>
            <sz val="9"/>
            <color indexed="81"/>
            <rFont val="MS P ゴシック"/>
            <family val="3"/>
            <charset val="128"/>
          </rPr>
          <t>事業完了予定日を入力すること（期限：2026/2/28）</t>
        </r>
      </text>
    </comment>
    <comment ref="E50" authorId="0" shapeId="0" xr:uid="{D3748745-ECF9-4191-874D-9A89C7708FFC}">
      <text>
        <r>
          <rPr>
            <b/>
            <sz val="9"/>
            <color indexed="81"/>
            <rFont val="MS P ゴシック"/>
            <family val="3"/>
            <charset val="128"/>
          </rPr>
          <t>事業完了予定日を入力すること（期限：2026/2/28）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Kita, Mitsuru</author>
  </authors>
  <commentList>
    <comment ref="E6" authorId="0" shapeId="0" xr:uid="{129BB560-E29C-4E55-BE55-118FFC623AA7}">
      <text>
        <r>
          <rPr>
            <b/>
            <sz val="9"/>
            <color indexed="81"/>
            <rFont val="MS P ゴシック"/>
            <family val="3"/>
            <charset val="128"/>
          </rPr>
          <t>事業完了予定日を入力すること（期限：2026/2/28）</t>
        </r>
      </text>
    </comment>
    <comment ref="E14" authorId="0" shapeId="0" xr:uid="{BEF654D8-16E1-4213-B59B-6BC02545BBA0}">
      <text>
        <r>
          <rPr>
            <b/>
            <sz val="9"/>
            <color indexed="81"/>
            <rFont val="MS P ゴシック"/>
            <family val="3"/>
            <charset val="128"/>
          </rPr>
          <t>事業完了予定日を入力すること（期限：2026/2/28）</t>
        </r>
      </text>
    </comment>
    <comment ref="E16" authorId="0" shapeId="0" xr:uid="{042D8FE1-05D1-42D8-A1BF-6400312E2E30}">
      <text>
        <r>
          <rPr>
            <b/>
            <sz val="9"/>
            <color indexed="81"/>
            <rFont val="MS P ゴシック"/>
            <family val="3"/>
            <charset val="128"/>
          </rPr>
          <t>事業完了予定日を入力すること（期限：2026/2/28）</t>
        </r>
      </text>
    </comment>
    <comment ref="E18" authorId="0" shapeId="0" xr:uid="{D171959E-2A22-401E-AF04-A6F57C280BD9}">
      <text>
        <r>
          <rPr>
            <b/>
            <sz val="9"/>
            <color indexed="81"/>
            <rFont val="MS P ゴシック"/>
            <family val="3"/>
            <charset val="128"/>
          </rPr>
          <t>事業完了予定日を入力すること（期限：2026/2/28）</t>
        </r>
      </text>
    </comment>
    <comment ref="E20" authorId="0" shapeId="0" xr:uid="{369C5DB9-984C-462A-99F2-223D3A124AEC}">
      <text>
        <r>
          <rPr>
            <b/>
            <sz val="9"/>
            <color indexed="81"/>
            <rFont val="MS P ゴシック"/>
            <family val="3"/>
            <charset val="128"/>
          </rPr>
          <t>事業完了予定日を入力すること（期限：2026/2/28）</t>
        </r>
      </text>
    </comment>
    <comment ref="E22" authorId="0" shapeId="0" xr:uid="{1F7CDE07-620D-4F4B-AFDF-E5CB53F02AB5}">
      <text>
        <r>
          <rPr>
            <b/>
            <sz val="9"/>
            <color indexed="81"/>
            <rFont val="MS P ゴシック"/>
            <family val="3"/>
            <charset val="128"/>
          </rPr>
          <t>事業完了予定日を入力すること（期限：2026/2/28）</t>
        </r>
      </text>
    </comment>
    <comment ref="E24" authorId="0" shapeId="0" xr:uid="{BDBE81AC-2FA0-4695-B925-4CB2194CB81C}">
      <text>
        <r>
          <rPr>
            <b/>
            <sz val="9"/>
            <color indexed="81"/>
            <rFont val="MS P ゴシック"/>
            <family val="3"/>
            <charset val="128"/>
          </rPr>
          <t>事業完了予定日を入力すること（期限：2026/2/28）</t>
        </r>
      </text>
    </comment>
  </commentList>
</comments>
</file>

<file path=xl/sharedStrings.xml><?xml version="1.0" encoding="utf-8"?>
<sst xmlns="http://schemas.openxmlformats.org/spreadsheetml/2006/main" count="536" uniqueCount="332">
  <si>
    <t>入力対象セル</t>
    <rPh sb="0" eb="2">
      <t>ニュウリョク</t>
    </rPh>
    <rPh sb="2" eb="4">
      <t>タイショウ</t>
    </rPh>
    <phoneticPr fontId="2"/>
  </si>
  <si>
    <t>リスト</t>
    <phoneticPr fontId="2"/>
  </si>
  <si>
    <t>交付申請者　法人名</t>
    <rPh sb="0" eb="5">
      <t>コウフシンセイシャ</t>
    </rPh>
    <rPh sb="6" eb="8">
      <t>ホウジン</t>
    </rPh>
    <rPh sb="8" eb="9">
      <t>メイ</t>
    </rPh>
    <phoneticPr fontId="2"/>
  </si>
  <si>
    <t>交付申請者が、旅客自動車運送事業者に車両を貸与する者（リース会社）の場合には、「車両を借用する者（リースの借手）の法人名」を以下に記載ください。</t>
    <rPh sb="0" eb="5">
      <t>コウフシンセイシャ</t>
    </rPh>
    <rPh sb="30" eb="32">
      <t>ガイシャ</t>
    </rPh>
    <rPh sb="53" eb="55">
      <t>カリテ</t>
    </rPh>
    <rPh sb="57" eb="60">
      <t>ホウジンメイ</t>
    </rPh>
    <rPh sb="62" eb="64">
      <t>イカ</t>
    </rPh>
    <rPh sb="65" eb="67">
      <t>キサイ</t>
    </rPh>
    <phoneticPr fontId="2"/>
  </si>
  <si>
    <t>北海道運輸局</t>
    <phoneticPr fontId="2"/>
  </si>
  <si>
    <t>北海道</t>
  </si>
  <si>
    <t>車両を借用する者　法人名</t>
    <rPh sb="0" eb="2">
      <t>シャリョウ</t>
    </rPh>
    <rPh sb="3" eb="5">
      <t>シャクヨウ</t>
    </rPh>
    <rPh sb="7" eb="8">
      <t>モノ</t>
    </rPh>
    <rPh sb="9" eb="11">
      <t>ホウジン</t>
    </rPh>
    <rPh sb="11" eb="12">
      <t>メイ</t>
    </rPh>
    <phoneticPr fontId="2"/>
  </si>
  <si>
    <t>東北運輸局</t>
    <phoneticPr fontId="2"/>
  </si>
  <si>
    <t>青森県</t>
  </si>
  <si>
    <t>関東運輸局</t>
    <phoneticPr fontId="2"/>
  </si>
  <si>
    <t>岩手県</t>
  </si>
  <si>
    <t>北陸信越運輸局</t>
    <phoneticPr fontId="2"/>
  </si>
  <si>
    <t>宮城県</t>
  </si>
  <si>
    <t>所属する運輸局</t>
    <rPh sb="0" eb="2">
      <t>ショゾク</t>
    </rPh>
    <rPh sb="4" eb="7">
      <t>ウンユキョク</t>
    </rPh>
    <phoneticPr fontId="2"/>
  </si>
  <si>
    <t>中部運輸局</t>
    <phoneticPr fontId="2"/>
  </si>
  <si>
    <t>秋田県</t>
  </si>
  <si>
    <t>交付申請者（リース会社の場合には、リースの借手）が所属する運輸局をプルダウンより選択ください。</t>
    <rPh sb="0" eb="5">
      <t>コウフシンセイシャ</t>
    </rPh>
    <rPh sb="9" eb="11">
      <t>ガイシャ</t>
    </rPh>
    <rPh sb="21" eb="23">
      <t>カリテ</t>
    </rPh>
    <rPh sb="25" eb="27">
      <t>ショゾク</t>
    </rPh>
    <rPh sb="29" eb="32">
      <t>ウンユキョク</t>
    </rPh>
    <rPh sb="40" eb="42">
      <t>センタク</t>
    </rPh>
    <phoneticPr fontId="2"/>
  </si>
  <si>
    <t>近畿運輸局</t>
    <phoneticPr fontId="2"/>
  </si>
  <si>
    <t>山形県</t>
  </si>
  <si>
    <t>中国運輸局</t>
    <phoneticPr fontId="2"/>
  </si>
  <si>
    <t>福島県</t>
  </si>
  <si>
    <t>交付申請者所在地</t>
    <rPh sb="0" eb="8">
      <t>コウフシンセイシャショザイチ</t>
    </rPh>
    <phoneticPr fontId="2"/>
  </si>
  <si>
    <t>交付申請者（リース会社の場合には、リースの借手）の所在する都道府県、市町村を記載ください。</t>
    <rPh sb="0" eb="5">
      <t>コウフシンセイシャ</t>
    </rPh>
    <rPh sb="9" eb="11">
      <t>ガイシャ</t>
    </rPh>
    <rPh sb="21" eb="23">
      <t>カリテ</t>
    </rPh>
    <rPh sb="25" eb="27">
      <t>ショザイ</t>
    </rPh>
    <rPh sb="29" eb="33">
      <t>トドウフケン</t>
    </rPh>
    <rPh sb="34" eb="37">
      <t>シチョウソン</t>
    </rPh>
    <rPh sb="38" eb="40">
      <t>キサイ</t>
    </rPh>
    <phoneticPr fontId="2"/>
  </si>
  <si>
    <t>四国運輸局</t>
    <phoneticPr fontId="2"/>
  </si>
  <si>
    <t>茨城県</t>
  </si>
  <si>
    <t>都道府県</t>
    <rPh sb="0" eb="4">
      <t>トドウフケン</t>
    </rPh>
    <phoneticPr fontId="2"/>
  </si>
  <si>
    <t>九州運輸局</t>
    <phoneticPr fontId="2"/>
  </si>
  <si>
    <t>栃木県</t>
  </si>
  <si>
    <t>市町村</t>
    <rPh sb="0" eb="3">
      <t>シチョウソン</t>
    </rPh>
    <phoneticPr fontId="2"/>
  </si>
  <si>
    <t>沖縄総合事務局</t>
    <phoneticPr fontId="2"/>
  </si>
  <si>
    <t>群馬県</t>
  </si>
  <si>
    <t>埼玉県</t>
  </si>
  <si>
    <t>千葉県</t>
  </si>
  <si>
    <t>東京都</t>
  </si>
  <si>
    <r>
      <t>以下、申請する事業のシートより、該当する補助メニューの入力セルを</t>
    </r>
    <r>
      <rPr>
        <b/>
        <u/>
        <sz val="11"/>
        <color rgb="FFFF0000"/>
        <rFont val="游ゴシック"/>
        <family val="3"/>
        <charset val="128"/>
      </rPr>
      <t>見積書をもとにご入力ください。</t>
    </r>
    <phoneticPr fontId="2"/>
  </si>
  <si>
    <t>神奈川県</t>
  </si>
  <si>
    <r>
      <t>■入力する数値は、原則</t>
    </r>
    <r>
      <rPr>
        <b/>
        <u/>
        <sz val="11"/>
        <color rgb="FFFF0000"/>
        <rFont val="游ゴシック"/>
        <family val="3"/>
        <charset val="128"/>
      </rPr>
      <t>「消費税抜き」額</t>
    </r>
    <r>
      <rPr>
        <sz val="11"/>
        <color theme="1"/>
        <rFont val="游ゴシック"/>
        <family val="2"/>
        <charset val="128"/>
        <scheme val="minor"/>
      </rPr>
      <t>を入力ください。ただし、消費税法における納税義務者とならない交付申請者等(※)は、消費税を補助対象経費に含めることが可能です。</t>
    </r>
  </si>
  <si>
    <t>新潟県</t>
  </si>
  <si>
    <t>その場合には、【交付申請様式集】「消費税の仕入れ税額控除を行うことができない旨の理由書」をご提出ください。</t>
    <rPh sb="2" eb="4">
      <t>バアイ</t>
    </rPh>
    <rPh sb="8" eb="15">
      <t>コウフシンセイヨウシキシュウ</t>
    </rPh>
    <rPh sb="46" eb="48">
      <t>テイシュツ</t>
    </rPh>
    <phoneticPr fontId="2"/>
  </si>
  <si>
    <t>富山県</t>
  </si>
  <si>
    <t>※　詳細は、交付申請の手引き2.4.1を参照ください。</t>
    <rPh sb="2" eb="4">
      <t>ショウサイ</t>
    </rPh>
    <rPh sb="6" eb="10">
      <t>コウフシンセイ</t>
    </rPh>
    <rPh sb="11" eb="13">
      <t>テビ</t>
    </rPh>
    <rPh sb="20" eb="22">
      <t>サンショウ</t>
    </rPh>
    <phoneticPr fontId="2"/>
  </si>
  <si>
    <t>石川県</t>
  </si>
  <si>
    <r>
      <t>■算定された「補助対象経費」欄、「交付申請額」欄の合計数値を、マイページ交付申請画面のそれぞれ</t>
    </r>
    <r>
      <rPr>
        <b/>
        <u/>
        <sz val="11"/>
        <color rgb="FFFF0000"/>
        <rFont val="游ゴシック"/>
        <family val="3"/>
        <charset val="128"/>
      </rPr>
      <t>「補助対象経費申請額」「補助金交付申請額」に転記</t>
    </r>
    <r>
      <rPr>
        <sz val="11"/>
        <color theme="1"/>
        <rFont val="游ゴシック"/>
        <family val="2"/>
        <charset val="128"/>
        <scheme val="minor"/>
      </rPr>
      <t>ください。</t>
    </r>
    <phoneticPr fontId="2"/>
  </si>
  <si>
    <t>福井県</t>
  </si>
  <si>
    <r>
      <t>■本ファイルを、マイページ交付申請画面の</t>
    </r>
    <r>
      <rPr>
        <b/>
        <u/>
        <sz val="11"/>
        <color rgb="FFFF0000"/>
        <rFont val="游ゴシック"/>
        <family val="3"/>
        <charset val="128"/>
      </rPr>
      <t>「交付申請額計算ファイル」の添付欄に添付</t>
    </r>
    <r>
      <rPr>
        <sz val="11"/>
        <color theme="1"/>
        <rFont val="游ゴシック"/>
        <family val="2"/>
        <charset val="128"/>
        <scheme val="minor"/>
      </rPr>
      <t>ください。</t>
    </r>
    <phoneticPr fontId="2"/>
  </si>
  <si>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</si>
  <si>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</si>
  <si>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</si>
  <si>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</si>
  <si>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</si>
  <si>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</si>
  <si>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</si>
  <si>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</si>
  <si>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</si>
  <si>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</si>
  <si>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</si>
  <si>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</si>
  <si>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</si>
  <si>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</si>
  <si>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</si>
  <si>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</si>
  <si>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</si>
  <si>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</si>
  <si>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</si>
  <si>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</si>
  <si>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</si>
  <si>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</si>
  <si>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</si>
  <si>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</si>
  <si>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</si>
  <si>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</si>
  <si>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</si>
  <si>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</si>
  <si>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</si>
  <si>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交付申請ページへの転記金額</t>
    <rPh sb="0" eb="4">
      <t>コウフシンセイ</t>
    </rPh>
    <rPh sb="9" eb="11">
      <t>テンキ</t>
    </rPh>
    <rPh sb="11" eb="13">
      <t>キンガク</t>
    </rPh>
    <phoneticPr fontId="2"/>
  </si>
  <si>
    <t>バリアフリー化設備等整備事業</t>
    <phoneticPr fontId="2"/>
  </si>
  <si>
    <t>見積書より入力</t>
    <rPh sb="0" eb="3">
      <t>ミツモリショ</t>
    </rPh>
    <rPh sb="5" eb="7">
      <t>ニュウリョク</t>
    </rPh>
    <phoneticPr fontId="2"/>
  </si>
  <si>
    <t>購入する車両について選択</t>
    <rPh sb="10" eb="12">
      <t>センタク</t>
    </rPh>
    <phoneticPr fontId="2"/>
  </si>
  <si>
    <t>番号</t>
    <rPh sb="0" eb="2">
      <t>バンゴウ</t>
    </rPh>
    <phoneticPr fontId="2"/>
  </si>
  <si>
    <t>メニュー名</t>
    <rPh sb="4" eb="5">
      <t>メイ</t>
    </rPh>
    <phoneticPr fontId="2"/>
  </si>
  <si>
    <t>補助率</t>
    <rPh sb="0" eb="3">
      <t>ホジョリツ</t>
    </rPh>
    <phoneticPr fontId="2"/>
  </si>
  <si>
    <t>事業完了予定日</t>
    <rPh sb="0" eb="7">
      <t>ジギョウカンリョウヨテイビ</t>
    </rPh>
    <phoneticPr fontId="2"/>
  </si>
  <si>
    <t>車両名</t>
    <rPh sb="0" eb="3">
      <t>シャリョウメイ</t>
    </rPh>
    <phoneticPr fontId="2"/>
  </si>
  <si>
    <r>
      <t>購入車両</t>
    </r>
    <r>
      <rPr>
        <b/>
        <u/>
        <sz val="11"/>
        <color theme="1"/>
        <rFont val="游ゴシック"/>
        <family val="3"/>
        <charset val="128"/>
      </rPr>
      <t>単価</t>
    </r>
  </si>
  <si>
    <t>車両数</t>
    <rPh sb="0" eb="3">
      <t>シャリョウスウ</t>
    </rPh>
    <phoneticPr fontId="2"/>
  </si>
  <si>
    <t>車両長（選択）</t>
    <rPh sb="0" eb="3">
      <t>シャリョウチョウ</t>
    </rPh>
    <rPh sb="4" eb="6">
      <t>センタク</t>
    </rPh>
    <phoneticPr fontId="2"/>
  </si>
  <si>
    <t>初年度登録から5年経過しているか (選択)</t>
    <rPh sb="0" eb="5">
      <t>ショネンドトウロク</t>
    </rPh>
    <rPh sb="8" eb="9">
      <t>ネン</t>
    </rPh>
    <rPh sb="9" eb="11">
      <t>ケイカ</t>
    </rPh>
    <rPh sb="18" eb="20">
      <t>センタク</t>
    </rPh>
    <phoneticPr fontId="2"/>
  </si>
  <si>
    <t>単価×1/4</t>
    <rPh sb="0" eb="2">
      <t>タンカ</t>
    </rPh>
    <phoneticPr fontId="2"/>
  </si>
  <si>
    <t>通常車両価格</t>
    <rPh sb="0" eb="6">
      <t>ツウジョウシャリョウカカク</t>
    </rPh>
    <phoneticPr fontId="2"/>
  </si>
  <si>
    <t>通常車両価格
との差額1/2</t>
    <rPh sb="4" eb="6">
      <t>カカク</t>
    </rPh>
    <phoneticPr fontId="2"/>
  </si>
  <si>
    <t>左記の少ない額</t>
    <rPh sb="0" eb="2">
      <t>サキ</t>
    </rPh>
    <rPh sb="3" eb="4">
      <t>スク</t>
    </rPh>
    <rPh sb="6" eb="7">
      <t>ガク</t>
    </rPh>
    <phoneticPr fontId="2"/>
  </si>
  <si>
    <t>補助対象経費</t>
    <rPh sb="0" eb="6">
      <t>ホジョタイショウケイヒ</t>
    </rPh>
    <phoneticPr fontId="2"/>
  </si>
  <si>
    <t>交付申請額</t>
  </si>
  <si>
    <t>B1</t>
  </si>
  <si>
    <t>ノンステップバス</t>
  </si>
  <si>
    <t>１／４又は通常車両価格との差額の１／２のいずれか少ない額</t>
    <phoneticPr fontId="2"/>
  </si>
  <si>
    <t>経過していない</t>
  </si>
  <si>
    <t>7ｍ未満</t>
  </si>
  <si>
    <t>7ｍ以上9ｍ未満</t>
  </si>
  <si>
    <t>9ｍ以上</t>
  </si>
  <si>
    <t>（上限車両数チェック）</t>
    <rPh sb="1" eb="6">
      <t>ジョウゲンシャリョウスウ</t>
    </rPh>
    <phoneticPr fontId="2"/>
  </si>
  <si>
    <r>
      <t>(通常車両</t>
    </r>
    <r>
      <rPr>
        <b/>
        <u/>
        <sz val="11"/>
        <color theme="1"/>
        <rFont val="游ゴシック"/>
        <family val="3"/>
        <charset val="128"/>
      </rPr>
      <t>単価</t>
    </r>
    <r>
      <rPr>
        <sz val="11"/>
        <color theme="1"/>
        <rFont val="游ゴシック"/>
        <family val="2"/>
        <charset val="128"/>
        <scheme val="minor"/>
      </rPr>
      <t>)</t>
    </r>
  </si>
  <si>
    <t>通常車両価格との差額1/2</t>
    <rPh sb="4" eb="6">
      <t>カカク</t>
    </rPh>
    <phoneticPr fontId="2"/>
  </si>
  <si>
    <t>交付申請額</t>
    <rPh sb="0" eb="5">
      <t>コウフシンセイガク</t>
    </rPh>
    <phoneticPr fontId="2"/>
  </si>
  <si>
    <t>B2</t>
  </si>
  <si>
    <t>リフト付きバス</t>
    <rPh sb="3" eb="4">
      <t>ツ</t>
    </rPh>
    <phoneticPr fontId="2"/>
  </si>
  <si>
    <t>B3</t>
  </si>
  <si>
    <t>エレベーター付きバス</t>
    <rPh sb="6" eb="7">
      <t>ツ</t>
    </rPh>
    <phoneticPr fontId="2"/>
  </si>
  <si>
    <r>
      <t>見積書</t>
    </r>
    <r>
      <rPr>
        <b/>
        <u/>
        <sz val="11"/>
        <color rgb="FFFF0000"/>
        <rFont val="游ゴシック"/>
        <family val="3"/>
        <charset val="128"/>
      </rPr>
      <t>合計金額</t>
    </r>
  </si>
  <si>
    <t>(単価算定のため入力)</t>
    <rPh sb="1" eb="5">
      <t>タンカサンテイ</t>
    </rPh>
    <rPh sb="8" eb="10">
      <t>ニュウリョク</t>
    </rPh>
    <phoneticPr fontId="2"/>
  </si>
  <si>
    <t>補助対象経費×補助率</t>
  </si>
  <si>
    <t>補助対象経費</t>
  </si>
  <si>
    <t>B4</t>
  </si>
  <si>
    <t>ユニバーサルデザインタクシー（レベル１）</t>
  </si>
  <si>
    <t>B7</t>
  </si>
  <si>
    <t>福祉タクシー（スロープ付き）</t>
    <rPh sb="0" eb="2">
      <t>フクシ</t>
    </rPh>
    <rPh sb="11" eb="12">
      <t>ツ</t>
    </rPh>
    <phoneticPr fontId="2"/>
  </si>
  <si>
    <t>B5</t>
  </si>
  <si>
    <t>ユニバーサルデザインタクシー（レベル準１）</t>
    <rPh sb="18" eb="19">
      <t>ジュン</t>
    </rPh>
    <phoneticPr fontId="2"/>
  </si>
  <si>
    <t>B6</t>
  </si>
  <si>
    <t>福祉タクシー（リフト付き）</t>
    <rPh sb="0" eb="2">
      <t>フクシ</t>
    </rPh>
    <rPh sb="10" eb="11">
      <t>ツ</t>
    </rPh>
    <phoneticPr fontId="2"/>
  </si>
  <si>
    <t>導入設備・事業名</t>
    <rPh sb="0" eb="2">
      <t>ドウニュウ</t>
    </rPh>
    <rPh sb="2" eb="4">
      <t>セツビ</t>
    </rPh>
    <rPh sb="5" eb="8">
      <t>ジギョウメイ</t>
    </rPh>
    <phoneticPr fontId="2"/>
  </si>
  <si>
    <t>B8</t>
  </si>
  <si>
    <t>障害者用ICカード</t>
    <rPh sb="0" eb="3">
      <t>ショウガイシャ</t>
    </rPh>
    <rPh sb="3" eb="4">
      <t>ヨウ</t>
    </rPh>
    <phoneticPr fontId="2"/>
  </si>
  <si>
    <t>B9</t>
  </si>
  <si>
    <t>バスターミナルの移動円滑化、待合・乗継環境の向上、情報提供</t>
    <rPh sb="8" eb="10">
      <t>イドウ</t>
    </rPh>
    <rPh sb="10" eb="13">
      <t>エンカツカ</t>
    </rPh>
    <phoneticPr fontId="1"/>
  </si>
  <si>
    <t>B10</t>
  </si>
  <si>
    <t>タクシー乗り場の移動円滑化、待合・乗継環境の向上、情報提供</t>
    <rPh sb="4" eb="5">
      <t>ノ</t>
    </rPh>
    <rPh sb="6" eb="7">
      <t>バ</t>
    </rPh>
    <rPh sb="8" eb="10">
      <t>イドウ</t>
    </rPh>
    <rPh sb="10" eb="13">
      <t>エンカツカ</t>
    </rPh>
    <rPh sb="14" eb="16">
      <t>マチアイ</t>
    </rPh>
    <rPh sb="17" eb="19">
      <t>ノリツ</t>
    </rPh>
    <rPh sb="19" eb="21">
      <t>カンキョウ</t>
    </rPh>
    <rPh sb="22" eb="24">
      <t>コウジョウ</t>
    </rPh>
    <rPh sb="25" eb="27">
      <t>ジョウホウ</t>
    </rPh>
    <rPh sb="27" eb="29">
      <t>テイキョウ</t>
    </rPh>
    <phoneticPr fontId="1"/>
  </si>
  <si>
    <t>交通DX・GXによる経営改善支援事業</t>
    <phoneticPr fontId="2"/>
  </si>
  <si>
    <t>D1</t>
  </si>
  <si>
    <t>運行管理支援システム</t>
    <rPh sb="0" eb="6">
      <t>ウンコウカンリシエン</t>
    </rPh>
    <phoneticPr fontId="0"/>
  </si>
  <si>
    <t>D2</t>
  </si>
  <si>
    <t>乗務日報自動作成システム</t>
    <rPh sb="0" eb="2">
      <t>ジョウム</t>
    </rPh>
    <rPh sb="2" eb="4">
      <t>ニッポウ</t>
    </rPh>
    <rPh sb="4" eb="6">
      <t>ジドウ</t>
    </rPh>
    <rPh sb="6" eb="8">
      <t>サクセイ</t>
    </rPh>
    <phoneticPr fontId="0"/>
  </si>
  <si>
    <t>D3</t>
  </si>
  <si>
    <t>車両動態管理システム</t>
    <rPh sb="0" eb="6">
      <t>シャリョウドウタイカンリ</t>
    </rPh>
    <phoneticPr fontId="0"/>
  </si>
  <si>
    <t>D4</t>
  </si>
  <si>
    <t>各種申請書類の作成支援システム</t>
    <rPh sb="0" eb="6">
      <t>カクシュシンセイショルイ</t>
    </rPh>
    <rPh sb="7" eb="11">
      <t>サクセイシエン</t>
    </rPh>
    <phoneticPr fontId="0"/>
  </si>
  <si>
    <t>D5</t>
  </si>
  <si>
    <t>運行計画（ダイヤ・運行系統図等）作成支援システム</t>
    <rPh sb="0" eb="4">
      <t>ウンコウケイカク</t>
    </rPh>
    <rPh sb="9" eb="13">
      <t>ウンコウケイトウ</t>
    </rPh>
    <rPh sb="13" eb="14">
      <t>ズ</t>
    </rPh>
    <rPh sb="14" eb="15">
      <t>トウ</t>
    </rPh>
    <rPh sb="16" eb="20">
      <t>サクセイシエン</t>
    </rPh>
    <phoneticPr fontId="0"/>
  </si>
  <si>
    <t>D6</t>
  </si>
  <si>
    <t>ODデータ・乗降人数等自動集計システム</t>
    <rPh sb="6" eb="11">
      <t>ジョウコウニンズウトウ</t>
    </rPh>
    <rPh sb="11" eb="15">
      <t>ジドウシュウケイ</t>
    </rPh>
    <phoneticPr fontId="0"/>
  </si>
  <si>
    <t>D7</t>
  </si>
  <si>
    <t>売上・利用者動向分析システム</t>
    <rPh sb="0" eb="2">
      <t>ウリアゲ</t>
    </rPh>
    <rPh sb="3" eb="10">
      <t>リヨウシャドウコウブンセキ</t>
    </rPh>
    <phoneticPr fontId="0"/>
  </si>
  <si>
    <t>D8</t>
  </si>
  <si>
    <t>事故情報管理システム</t>
    <rPh sb="0" eb="4">
      <t>ジコジョウホウ</t>
    </rPh>
    <rPh sb="4" eb="6">
      <t>カンリ</t>
    </rPh>
    <phoneticPr fontId="0"/>
  </si>
  <si>
    <t>D9</t>
  </si>
  <si>
    <t>車検・定期点検・整備管理システム</t>
    <rPh sb="0" eb="2">
      <t>シャケン</t>
    </rPh>
    <rPh sb="3" eb="5">
      <t>テイキ</t>
    </rPh>
    <rPh sb="5" eb="7">
      <t>テンケン</t>
    </rPh>
    <rPh sb="8" eb="10">
      <t>セイビ</t>
    </rPh>
    <rPh sb="10" eb="12">
      <t>カンリ</t>
    </rPh>
    <phoneticPr fontId="0"/>
  </si>
  <si>
    <t>D10</t>
  </si>
  <si>
    <t>乗務シフト自動作成システム</t>
    <rPh sb="0" eb="2">
      <t>ジョウム</t>
    </rPh>
    <rPh sb="5" eb="9">
      <t>ジドウサクセイ</t>
    </rPh>
    <phoneticPr fontId="0"/>
  </si>
  <si>
    <t>D11</t>
  </si>
  <si>
    <t>勤怠管理システム</t>
    <rPh sb="0" eb="4">
      <t>キンタイカンリ</t>
    </rPh>
    <phoneticPr fontId="0"/>
  </si>
  <si>
    <t>D12</t>
  </si>
  <si>
    <t>営業所・乗務員管理システム</t>
    <rPh sb="0" eb="3">
      <t>エイギョウショ</t>
    </rPh>
    <rPh sb="4" eb="9">
      <t>ジョウムインカンリ</t>
    </rPh>
    <phoneticPr fontId="0"/>
  </si>
  <si>
    <t>D13</t>
  </si>
  <si>
    <t>売上集計・記録システム</t>
    <rPh sb="0" eb="4">
      <t>ウリアゲシュウケイ</t>
    </rPh>
    <rPh sb="5" eb="7">
      <t>キロク</t>
    </rPh>
    <phoneticPr fontId="0"/>
  </si>
  <si>
    <t>D14</t>
  </si>
  <si>
    <t>会計管理用事務処理系システム</t>
    <rPh sb="0" eb="10">
      <t>カイケイカンリヨウジムショリケイ</t>
    </rPh>
    <phoneticPr fontId="0"/>
  </si>
  <si>
    <t>D15</t>
  </si>
  <si>
    <t>車内空間を活用したデジタル広告</t>
    <rPh sb="0" eb="4">
      <t>シャナイクウカン</t>
    </rPh>
    <rPh sb="5" eb="7">
      <t>カツヨウ</t>
    </rPh>
    <rPh sb="13" eb="15">
      <t>コウコク</t>
    </rPh>
    <phoneticPr fontId="0"/>
  </si>
  <si>
    <t>D16</t>
  </si>
  <si>
    <t>コールセンターシステム</t>
  </si>
  <si>
    <t>D17</t>
  </si>
  <si>
    <t>スマートフォン等モバイル端末を使った集客に繋がる仕組み</t>
    <rPh sb="7" eb="8">
      <t>トウ</t>
    </rPh>
    <rPh sb="12" eb="14">
      <t>タンマツ</t>
    </rPh>
    <rPh sb="15" eb="16">
      <t>ツカ</t>
    </rPh>
    <rPh sb="18" eb="20">
      <t>シュウキャク</t>
    </rPh>
    <rPh sb="21" eb="22">
      <t>ツナ</t>
    </rPh>
    <rPh sb="24" eb="26">
      <t>シク</t>
    </rPh>
    <phoneticPr fontId="0"/>
  </si>
  <si>
    <t>D18</t>
  </si>
  <si>
    <t>デジタルを活用した利用者へのPRや意見収集</t>
    <rPh sb="5" eb="7">
      <t>カツヨウ</t>
    </rPh>
    <rPh sb="9" eb="12">
      <t>リヨウシャ</t>
    </rPh>
    <rPh sb="17" eb="21">
      <t>イケンシュウシュウ</t>
    </rPh>
    <phoneticPr fontId="0"/>
  </si>
  <si>
    <t>D19</t>
  </si>
  <si>
    <t>混雑状況提供システム</t>
    <rPh sb="0" eb="6">
      <t>コンザツジョウキョウテイキョウ</t>
    </rPh>
    <phoneticPr fontId="0"/>
  </si>
  <si>
    <t>D20</t>
  </si>
  <si>
    <t>スマートバス停</t>
    <rPh sb="6" eb="7">
      <t>テイ</t>
    </rPh>
    <phoneticPr fontId="0"/>
  </si>
  <si>
    <t>D21</t>
  </si>
  <si>
    <t>車内乗客への遠隔案内システム</t>
    <rPh sb="0" eb="2">
      <t>シャナイ</t>
    </rPh>
    <rPh sb="2" eb="4">
      <t>ジョウキャク</t>
    </rPh>
    <rPh sb="6" eb="8">
      <t>エンカク</t>
    </rPh>
    <rPh sb="8" eb="10">
      <t>アンナイ</t>
    </rPh>
    <phoneticPr fontId="0"/>
  </si>
  <si>
    <t>D22</t>
  </si>
  <si>
    <t>配車アプリ</t>
    <rPh sb="0" eb="2">
      <t>ハイシャ</t>
    </rPh>
    <phoneticPr fontId="1"/>
  </si>
  <si>
    <t>D23</t>
  </si>
  <si>
    <t>乗務日報自動作成ソフト</t>
    <rPh sb="0" eb="2">
      <t>ジョウム</t>
    </rPh>
    <rPh sb="2" eb="4">
      <t>ニッポウ</t>
    </rPh>
    <rPh sb="4" eb="6">
      <t>ジドウ</t>
    </rPh>
    <rPh sb="6" eb="8">
      <t>サクセイ</t>
    </rPh>
    <phoneticPr fontId="1"/>
  </si>
  <si>
    <t>D24</t>
  </si>
  <si>
    <t>輸送実績報告書等帳票自動作成システム</t>
    <rPh sb="0" eb="2">
      <t>ユソウ</t>
    </rPh>
    <rPh sb="2" eb="4">
      <t>ジッセキ</t>
    </rPh>
    <rPh sb="4" eb="7">
      <t>ホウコクショ</t>
    </rPh>
    <rPh sb="7" eb="8">
      <t>トウ</t>
    </rPh>
    <rPh sb="8" eb="10">
      <t>チョウヒョウ</t>
    </rPh>
    <rPh sb="10" eb="12">
      <t>ジドウ</t>
    </rPh>
    <rPh sb="12" eb="14">
      <t>サクセイ</t>
    </rPh>
    <phoneticPr fontId="1"/>
  </si>
  <si>
    <t>D29</t>
  </si>
  <si>
    <t>その他のDXに資するシステム等</t>
    <rPh sb="2" eb="3">
      <t>タ</t>
    </rPh>
    <rPh sb="7" eb="8">
      <t>シ</t>
    </rPh>
    <rPh sb="14" eb="15">
      <t>トウ</t>
    </rPh>
    <phoneticPr fontId="0"/>
  </si>
  <si>
    <t>D30</t>
  </si>
  <si>
    <t>調査等</t>
    <rPh sb="0" eb="2">
      <t>チョウサ</t>
    </rPh>
    <rPh sb="2" eb="3">
      <t>トウ</t>
    </rPh>
    <phoneticPr fontId="2"/>
  </si>
  <si>
    <t>D31</t>
  </si>
  <si>
    <t>エネルギーマネジメントシステム</t>
  </si>
  <si>
    <t>D25</t>
  </si>
  <si>
    <t>クレジット決済機器</t>
    <rPh sb="5" eb="7">
      <t>ケッサイ</t>
    </rPh>
    <rPh sb="7" eb="9">
      <t>キキ</t>
    </rPh>
    <phoneticPr fontId="1"/>
  </si>
  <si>
    <t>D26</t>
  </si>
  <si>
    <t>交通系ＩＣ決済機器</t>
    <rPh sb="0" eb="2">
      <t>コウツウ</t>
    </rPh>
    <rPh sb="2" eb="3">
      <t>ケイ</t>
    </rPh>
    <rPh sb="5" eb="7">
      <t>ケッサイ</t>
    </rPh>
    <rPh sb="7" eb="9">
      <t>キキ</t>
    </rPh>
    <phoneticPr fontId="1"/>
  </si>
  <si>
    <t>D27</t>
  </si>
  <si>
    <t>二次元コード決済機器</t>
    <rPh sb="0" eb="3">
      <t>ニジゲン</t>
    </rPh>
    <rPh sb="6" eb="8">
      <t>ケッサイ</t>
    </rPh>
    <rPh sb="8" eb="10">
      <t>キキ</t>
    </rPh>
    <phoneticPr fontId="1"/>
  </si>
  <si>
    <t>D28</t>
  </si>
  <si>
    <t>その他のキャッシュレス決済機器</t>
    <rPh sb="2" eb="3">
      <t>タ</t>
    </rPh>
    <rPh sb="11" eb="13">
      <t>ケッサイ</t>
    </rPh>
    <rPh sb="13" eb="15">
      <t>キキ</t>
    </rPh>
    <phoneticPr fontId="0"/>
  </si>
  <si>
    <t>人材確保支援事業</t>
    <phoneticPr fontId="2"/>
  </si>
  <si>
    <t>運転者職場環境良好度認証制度による二つ星又は三つ星の認証有無</t>
    <rPh sb="0" eb="3">
      <t>ウンテンシャ</t>
    </rPh>
    <rPh sb="3" eb="5">
      <t>ショクバ</t>
    </rPh>
    <rPh sb="5" eb="7">
      <t>カンキョウ</t>
    </rPh>
    <rPh sb="7" eb="10">
      <t>リョウコウド</t>
    </rPh>
    <rPh sb="10" eb="12">
      <t>ニンショウ</t>
    </rPh>
    <rPh sb="12" eb="14">
      <t>セイド</t>
    </rPh>
    <rPh sb="17" eb="18">
      <t>フタ</t>
    </rPh>
    <rPh sb="19" eb="20">
      <t>ボシ</t>
    </rPh>
    <rPh sb="20" eb="21">
      <t>マタ</t>
    </rPh>
    <rPh sb="22" eb="23">
      <t>ミ</t>
    </rPh>
    <rPh sb="24" eb="25">
      <t>ボシ</t>
    </rPh>
    <rPh sb="26" eb="28">
      <t>ニンショウ</t>
    </rPh>
    <rPh sb="28" eb="30">
      <t>ウム</t>
    </rPh>
    <phoneticPr fontId="2"/>
  </si>
  <si>
    <t>実施研修・事業名</t>
    <rPh sb="0" eb="2">
      <t>ジッシ</t>
    </rPh>
    <rPh sb="2" eb="4">
      <t>ケンシュウ</t>
    </rPh>
    <rPh sb="5" eb="8">
      <t>ジギョウメイ</t>
    </rPh>
    <phoneticPr fontId="2"/>
  </si>
  <si>
    <t>H1</t>
  </si>
  <si>
    <t>二種免許取得のための教習</t>
  </si>
  <si>
    <t>1/2又は1/3</t>
    <rPh sb="3" eb="4">
      <t>マタ</t>
    </rPh>
    <phoneticPr fontId="2"/>
  </si>
  <si>
    <t>H2</t>
  </si>
  <si>
    <t>二種免許取得のための受験資格特例教習</t>
    <rPh sb="0" eb="2">
      <t>ニシュ</t>
    </rPh>
    <rPh sb="2" eb="4">
      <t>メンキョ</t>
    </rPh>
    <rPh sb="4" eb="6">
      <t>シュトク</t>
    </rPh>
    <rPh sb="10" eb="12">
      <t>ジュケン</t>
    </rPh>
    <rPh sb="12" eb="14">
      <t>シカク</t>
    </rPh>
    <rPh sb="14" eb="16">
      <t>トクレイ</t>
    </rPh>
    <rPh sb="16" eb="18">
      <t>キョウシュウ</t>
    </rPh>
    <phoneticPr fontId="1"/>
  </si>
  <si>
    <t>H3</t>
  </si>
  <si>
    <t>人材確保イベントの参加・開催</t>
    <rPh sb="9" eb="11">
      <t>サンカ</t>
    </rPh>
    <rPh sb="12" eb="14">
      <t>カイサイ</t>
    </rPh>
    <phoneticPr fontId="1"/>
  </si>
  <si>
    <t>H4</t>
  </si>
  <si>
    <t>その他、人材確保のためのPR</t>
    <rPh sb="2" eb="3">
      <t>タ</t>
    </rPh>
    <phoneticPr fontId="1"/>
  </si>
  <si>
    <t>H5</t>
  </si>
  <si>
    <t>UD研修の受講</t>
    <rPh sb="5" eb="7">
      <t>ジュコウ</t>
    </rPh>
    <phoneticPr fontId="2"/>
  </si>
  <si>
    <t>H6</t>
  </si>
  <si>
    <t>観光ドライバー認定講習の受講</t>
    <rPh sb="0" eb="2">
      <t>カンコウ</t>
    </rPh>
    <rPh sb="7" eb="9">
      <t>ニンテイ</t>
    </rPh>
    <rPh sb="9" eb="11">
      <t>コウシュウ</t>
    </rPh>
    <rPh sb="12" eb="14">
      <t>ジュコウ</t>
    </rPh>
    <phoneticPr fontId="1"/>
  </si>
  <si>
    <t>H7</t>
  </si>
  <si>
    <t>子育てタクシードライバー研修の受講</t>
    <rPh sb="0" eb="2">
      <t>コソダ</t>
    </rPh>
    <rPh sb="12" eb="14">
      <t>ケンシュウ</t>
    </rPh>
    <rPh sb="15" eb="17">
      <t>ジュコウ</t>
    </rPh>
    <phoneticPr fontId="1"/>
  </si>
  <si>
    <t>H8</t>
  </si>
  <si>
    <t>運転手実技講習の受講</t>
    <rPh sb="0" eb="3">
      <t>ウンテンシュ</t>
    </rPh>
    <rPh sb="3" eb="5">
      <t>ジツギ</t>
    </rPh>
    <rPh sb="5" eb="7">
      <t>コウシュウ</t>
    </rPh>
    <rPh sb="8" eb="10">
      <t>ジュコウ</t>
    </rPh>
    <phoneticPr fontId="1"/>
  </si>
  <si>
    <t>H9</t>
  </si>
  <si>
    <t>その他運転手向け研修の受講（法定研修を除く）</t>
    <rPh sb="2" eb="3">
      <t>タ</t>
    </rPh>
    <rPh sb="3" eb="6">
      <t>ウンテンシュ</t>
    </rPh>
    <rPh sb="6" eb="7">
      <t>ム</t>
    </rPh>
    <rPh sb="8" eb="10">
      <t>ケンシュウ</t>
    </rPh>
    <rPh sb="11" eb="13">
      <t>ジュコウ</t>
    </rPh>
    <rPh sb="14" eb="16">
      <t>ホウテイ</t>
    </rPh>
    <rPh sb="16" eb="18">
      <t>ケンシュウ</t>
    </rPh>
    <rPh sb="19" eb="20">
      <t>ノゾ</t>
    </rPh>
    <phoneticPr fontId="2"/>
  </si>
  <si>
    <t>H10</t>
  </si>
  <si>
    <t>自社で実施する研修等の開催</t>
  </si>
  <si>
    <t>交通サービス利便向上促進事業</t>
    <phoneticPr fontId="2"/>
  </si>
  <si>
    <t>I1</t>
  </si>
  <si>
    <t>I2</t>
  </si>
  <si>
    <t>連節バス</t>
    <rPh sb="0" eb="2">
      <t>レンセツ</t>
    </rPh>
    <phoneticPr fontId="2"/>
  </si>
  <si>
    <t>(税金除く）</t>
    <rPh sb="1" eb="4">
      <t>ゼイキンノゾ</t>
    </rPh>
    <phoneticPr fontId="2"/>
  </si>
  <si>
    <t>I3</t>
  </si>
  <si>
    <t>ＰＴＰＳ車載器等</t>
    <rPh sb="4" eb="7">
      <t>シャサイキ</t>
    </rPh>
    <rPh sb="7" eb="8">
      <t>トウ</t>
    </rPh>
    <phoneticPr fontId="1"/>
  </si>
  <si>
    <t>I4</t>
  </si>
  <si>
    <t>BRTの停留施設の整備</t>
  </si>
  <si>
    <t>I5</t>
  </si>
  <si>
    <t>サイクルバス</t>
  </si>
  <si>
    <t>I6</t>
  </si>
  <si>
    <t>水陸両用バス</t>
  </si>
  <si>
    <t>I7</t>
  </si>
  <si>
    <t>オープントップバス</t>
  </si>
  <si>
    <t>I8</t>
  </si>
  <si>
    <t>上記以外のバス（例：レストランバス　仮想現実等の車内でエンターテインメントを提供する車両等）</t>
    <phoneticPr fontId="2"/>
  </si>
  <si>
    <t>I10</t>
  </si>
  <si>
    <t>多言語案内用タブレット</t>
  </si>
  <si>
    <t>I11</t>
  </si>
  <si>
    <t>多言語翻訳システム機器</t>
  </si>
  <si>
    <t>I12</t>
  </si>
  <si>
    <t>多言語案内サイネージの導入</t>
    <rPh sb="0" eb="3">
      <t>タゲンゴ</t>
    </rPh>
    <rPh sb="3" eb="5">
      <t>アンナイ</t>
    </rPh>
    <rPh sb="11" eb="13">
      <t>ドウニュウ</t>
    </rPh>
    <phoneticPr fontId="1"/>
  </si>
  <si>
    <t>I13</t>
  </si>
  <si>
    <t>ホームページの多言語表記</t>
    <rPh sb="7" eb="10">
      <t>タゲンゴ</t>
    </rPh>
    <rPh sb="10" eb="12">
      <t>ヒョウキ</t>
    </rPh>
    <phoneticPr fontId="1"/>
  </si>
  <si>
    <t>I14</t>
  </si>
  <si>
    <t>多言語研修の実施</t>
    <rPh sb="0" eb="3">
      <t>タゲンゴ</t>
    </rPh>
    <rPh sb="3" eb="5">
      <t>ケンシュウ</t>
    </rPh>
    <rPh sb="6" eb="8">
      <t>ジッシ</t>
    </rPh>
    <phoneticPr fontId="1"/>
  </si>
  <si>
    <t>I15</t>
  </si>
  <si>
    <t>多言語バスロケーションシステムの導入</t>
    <rPh sb="0" eb="3">
      <t>タゲンゴ</t>
    </rPh>
    <rPh sb="16" eb="18">
      <t>ドウニュウ</t>
    </rPh>
    <phoneticPr fontId="1"/>
  </si>
  <si>
    <t>I16</t>
  </si>
  <si>
    <t>その他の多言語化に関する取組</t>
    <rPh sb="2" eb="3">
      <t>タ</t>
    </rPh>
    <rPh sb="4" eb="8">
      <t>タゲンゴカ</t>
    </rPh>
    <rPh sb="9" eb="10">
      <t>カン</t>
    </rPh>
    <rPh sb="12" eb="14">
      <t>トリクミ</t>
    </rPh>
    <phoneticPr fontId="0"/>
  </si>
  <si>
    <t>I17</t>
  </si>
  <si>
    <t>日本の交通ルール説明用多言語パンフレット等作成</t>
  </si>
  <si>
    <t>I18</t>
  </si>
  <si>
    <t>訪日外国人旅行者運転中ステッカー作成</t>
    <rPh sb="5" eb="8">
      <t>リョコウシャ</t>
    </rPh>
    <rPh sb="10" eb="11">
      <t>チュウ</t>
    </rPh>
    <rPh sb="16" eb="18">
      <t>サクセイ</t>
    </rPh>
    <phoneticPr fontId="1"/>
  </si>
  <si>
    <t>I19</t>
  </si>
  <si>
    <t>訪日外国人旅行者ドライブ支援アプリ開発</t>
  </si>
  <si>
    <t>I20</t>
  </si>
  <si>
    <t>無料公衆無線ＬＡＮ　（無料Ｗｉ-Ｆｉ）</t>
  </si>
  <si>
    <t>I21</t>
  </si>
  <si>
    <t>I22</t>
  </si>
  <si>
    <t>I23</t>
  </si>
  <si>
    <t>I24</t>
  </si>
  <si>
    <t>I25</t>
  </si>
  <si>
    <t>ＥＴＣ読取機・プリンターの導入</t>
    <rPh sb="13" eb="15">
      <t>ドウニュウ</t>
    </rPh>
    <phoneticPr fontId="1"/>
  </si>
  <si>
    <t>I28</t>
  </si>
  <si>
    <t>バス車両又はバスターミナルのトイレの洋式化</t>
    <rPh sb="2" eb="4">
      <t>シャリョウ</t>
    </rPh>
    <rPh sb="4" eb="5">
      <t>マタ</t>
    </rPh>
    <rPh sb="18" eb="21">
      <t>ヨウシキカ</t>
    </rPh>
    <phoneticPr fontId="1"/>
  </si>
  <si>
    <t>I9</t>
  </si>
  <si>
    <t>ジャンボタクシー</t>
  </si>
  <si>
    <t>I26</t>
  </si>
  <si>
    <t>情報端末への電源供給機器</t>
    <rPh sb="0" eb="2">
      <t>ジョウホウ</t>
    </rPh>
    <rPh sb="2" eb="4">
      <t>タンマツ</t>
    </rPh>
    <rPh sb="6" eb="8">
      <t>デンゲン</t>
    </rPh>
    <rPh sb="8" eb="10">
      <t>キョウキュウ</t>
    </rPh>
    <rPh sb="10" eb="12">
      <t>キキ</t>
    </rPh>
    <phoneticPr fontId="1"/>
  </si>
  <si>
    <t>I27</t>
  </si>
  <si>
    <t>非常用電源装置</t>
    <rPh sb="0" eb="3">
      <t>ヒジョウヨウ</t>
    </rPh>
    <rPh sb="3" eb="5">
      <t>デンゲン</t>
    </rPh>
    <rPh sb="5" eb="7">
      <t>ソウチ</t>
    </rPh>
    <phoneticPr fontId="1"/>
  </si>
  <si>
    <t>地方ゲートウェイの刷新事業</t>
    <phoneticPr fontId="2"/>
  </si>
  <si>
    <t>新たな乗場名</t>
    <rPh sb="0" eb="1">
      <t>アラ</t>
    </rPh>
    <rPh sb="3" eb="4">
      <t>ノ</t>
    </rPh>
    <rPh sb="4" eb="5">
      <t>バ</t>
    </rPh>
    <rPh sb="5" eb="6">
      <t>メイ</t>
    </rPh>
    <phoneticPr fontId="2"/>
  </si>
  <si>
    <t>G1</t>
    <phoneticPr fontId="2"/>
  </si>
  <si>
    <t>二次交通への円滑なアクセスに資する乗場の設置</t>
    <rPh sb="0" eb="2">
      <t>ニジ</t>
    </rPh>
    <rPh sb="2" eb="4">
      <t>コウツウ</t>
    </rPh>
    <rPh sb="6" eb="8">
      <t>エンカツ</t>
    </rPh>
    <rPh sb="14" eb="15">
      <t>シ</t>
    </rPh>
    <rPh sb="17" eb="19">
      <t>ノリバ</t>
    </rPh>
    <rPh sb="20" eb="22">
      <t>セッチ</t>
    </rPh>
    <phoneticPr fontId="2"/>
  </si>
  <si>
    <t>整備・改善する乗場名</t>
    <rPh sb="0" eb="2">
      <t>セイビ</t>
    </rPh>
    <rPh sb="3" eb="5">
      <t>カイゼン</t>
    </rPh>
    <rPh sb="7" eb="8">
      <t>ノ</t>
    </rPh>
    <rPh sb="8" eb="9">
      <t>バ</t>
    </rPh>
    <rPh sb="9" eb="10">
      <t>メイ</t>
    </rPh>
    <phoneticPr fontId="2"/>
  </si>
  <si>
    <t>G2</t>
    <phoneticPr fontId="2"/>
  </si>
  <si>
    <t>二次交通への円滑なアクセスを目的とした乗場環境の整備・改善</t>
    <rPh sb="0" eb="4">
      <t>ニジコウツウ</t>
    </rPh>
    <rPh sb="6" eb="8">
      <t>エンカツ</t>
    </rPh>
    <rPh sb="14" eb="16">
      <t>モクテキ</t>
    </rPh>
    <rPh sb="19" eb="21">
      <t>ノリバ</t>
    </rPh>
    <rPh sb="21" eb="23">
      <t>カンキョウ</t>
    </rPh>
    <rPh sb="24" eb="26">
      <t>セイビ</t>
    </rPh>
    <rPh sb="27" eb="29">
      <t>カイゼン</t>
    </rPh>
    <phoneticPr fontId="2"/>
  </si>
  <si>
    <t>物品名（プルダウン選択）</t>
    <rPh sb="0" eb="3">
      <t>ブッピンメイ</t>
    </rPh>
    <rPh sb="9" eb="11">
      <t>センタク</t>
    </rPh>
    <phoneticPr fontId="2"/>
  </si>
  <si>
    <t>機器(ｶﾒﾗ,ﾓﾆﾀｰ)
本体金額</t>
    <rPh sb="0" eb="2">
      <t>キキ</t>
    </rPh>
    <rPh sb="13" eb="15">
      <t>ホンタイ</t>
    </rPh>
    <rPh sb="15" eb="17">
      <t>キンガク</t>
    </rPh>
    <phoneticPr fontId="2"/>
  </si>
  <si>
    <t>設置のための機器や器具の購入金額 (本体金額以外)</t>
    <rPh sb="14" eb="16">
      <t>キンガク</t>
    </rPh>
    <rPh sb="18" eb="24">
      <t>ホンタイキンガクイガイ</t>
    </rPh>
    <phoneticPr fontId="2"/>
  </si>
  <si>
    <t>導入機器
台数</t>
    <rPh sb="0" eb="2">
      <t>ドウニュウ</t>
    </rPh>
    <rPh sb="2" eb="4">
      <t>キキ</t>
    </rPh>
    <rPh sb="5" eb="7">
      <t>ダイスウ</t>
    </rPh>
    <phoneticPr fontId="2"/>
  </si>
  <si>
    <t>見積書
合計金額</t>
    <rPh sb="0" eb="3">
      <t>ミツモリショ</t>
    </rPh>
    <rPh sb="4" eb="6">
      <t>ゴウケイ</t>
    </rPh>
    <rPh sb="6" eb="8">
      <t>キンガク</t>
    </rPh>
    <phoneticPr fontId="2"/>
  </si>
  <si>
    <t>単価</t>
    <rPh sb="0" eb="2">
      <t>タンカ</t>
    </rPh>
    <phoneticPr fontId="2"/>
  </si>
  <si>
    <t>単価上限</t>
    <rPh sb="0" eb="2">
      <t>タンカ</t>
    </rPh>
    <rPh sb="2" eb="4">
      <t>ジョウゲン</t>
    </rPh>
    <phoneticPr fontId="2"/>
  </si>
  <si>
    <t>G3</t>
  </si>
  <si>
    <t>WEBカメラの設置・導入</t>
    <rPh sb="7" eb="9">
      <t>セッチ</t>
    </rPh>
    <rPh sb="10" eb="12">
      <t>ドウニュウ</t>
    </rPh>
    <phoneticPr fontId="2"/>
  </si>
  <si>
    <t>物品名</t>
    <rPh sb="0" eb="3">
      <t>ブッピンメイ</t>
    </rPh>
    <phoneticPr fontId="2"/>
  </si>
  <si>
    <t>ﾓﾆﾀｰ本体
金額</t>
    <rPh sb="4" eb="6">
      <t>ホンタイ</t>
    </rPh>
    <rPh sb="7" eb="9">
      <t>キンガク</t>
    </rPh>
    <phoneticPr fontId="2"/>
  </si>
  <si>
    <t>導入ﾓﾆﾀｰ
台数</t>
    <rPh sb="0" eb="2">
      <t>ドウニュウ</t>
    </rPh>
    <rPh sb="7" eb="9">
      <t>ダイスウ</t>
    </rPh>
    <phoneticPr fontId="2"/>
  </si>
  <si>
    <t>G4</t>
  </si>
  <si>
    <t>サイネージの設置・導入</t>
    <rPh sb="6" eb="8">
      <t>セッチ</t>
    </rPh>
    <rPh sb="9" eb="11">
      <t>ドウニュウ</t>
    </rPh>
    <phoneticPr fontId="2"/>
  </si>
  <si>
    <t>G5</t>
  </si>
  <si>
    <t>二次交通への円滑なアクセスに資する乗場環境の整備・改善のためのその他機器の設置・導入</t>
    <rPh sb="0" eb="4">
      <t>ニジコウツウ</t>
    </rPh>
    <rPh sb="6" eb="8">
      <t>エンカツ</t>
    </rPh>
    <rPh sb="14" eb="15">
      <t>シ</t>
    </rPh>
    <rPh sb="17" eb="21">
      <t>ノリバカンキョウ</t>
    </rPh>
    <rPh sb="22" eb="24">
      <t>セイビ</t>
    </rPh>
    <rPh sb="25" eb="27">
      <t>カイゼン</t>
    </rPh>
    <rPh sb="33" eb="34">
      <t>タ</t>
    </rPh>
    <rPh sb="34" eb="36">
      <t>キキ</t>
    </rPh>
    <rPh sb="37" eb="39">
      <t>セッチ</t>
    </rPh>
    <rPh sb="40" eb="42">
      <t>ドウニュウ</t>
    </rPh>
    <phoneticPr fontId="2"/>
  </si>
  <si>
    <t>観光二次交通高度化事業</t>
  </si>
  <si>
    <t>見積書金額</t>
    <rPh sb="0" eb="5">
      <t>ミツモリショキンガク</t>
    </rPh>
    <phoneticPr fontId="2"/>
  </si>
  <si>
    <t>R1</t>
  </si>
  <si>
    <t>車両導入（購入・リース）</t>
    <rPh sb="0" eb="2">
      <t>シャリョウ</t>
    </rPh>
    <rPh sb="2" eb="4">
      <t>ドウニュウ</t>
    </rPh>
    <rPh sb="5" eb="7">
      <t>コウニュウ</t>
    </rPh>
    <phoneticPr fontId="2"/>
  </si>
  <si>
    <t>R2</t>
  </si>
  <si>
    <t>配車管理システムの構築・導入に係る諸費用</t>
    <rPh sb="0" eb="2">
      <t>ハイシャ</t>
    </rPh>
    <rPh sb="2" eb="4">
      <t>カンリ</t>
    </rPh>
    <rPh sb="9" eb="11">
      <t>コウチク</t>
    </rPh>
    <rPh sb="12" eb="14">
      <t>ドウニュウ</t>
    </rPh>
    <rPh sb="15" eb="16">
      <t>カカ</t>
    </rPh>
    <rPh sb="17" eb="18">
      <t>ショ</t>
    </rPh>
    <rPh sb="18" eb="20">
      <t>ヒヨウ</t>
    </rPh>
    <phoneticPr fontId="1"/>
  </si>
  <si>
    <t>R3</t>
  </si>
  <si>
    <t>車体標示の導入</t>
    <rPh sb="0" eb="4">
      <t>シャタイヒョウジ</t>
    </rPh>
    <rPh sb="5" eb="7">
      <t>ドウニュウ</t>
    </rPh>
    <phoneticPr fontId="2"/>
  </si>
  <si>
    <t>R4</t>
  </si>
  <si>
    <t>ドライブレコーダーの設置・導入</t>
    <rPh sb="10" eb="12">
      <t>セッチ</t>
    </rPh>
    <rPh sb="13" eb="15">
      <t>ドウニュウ</t>
    </rPh>
    <phoneticPr fontId="1"/>
  </si>
  <si>
    <t>R5</t>
  </si>
  <si>
    <t>その他の運行に必要な装備の導入等</t>
    <rPh sb="2" eb="3">
      <t>タ</t>
    </rPh>
    <rPh sb="4" eb="6">
      <t>ウンコウ</t>
    </rPh>
    <rPh sb="7" eb="9">
      <t>ヒツヨウ</t>
    </rPh>
    <rPh sb="10" eb="12">
      <t>ソウビ</t>
    </rPh>
    <rPh sb="13" eb="15">
      <t>ドウニュウ</t>
    </rPh>
    <rPh sb="15" eb="16">
      <t>ナド</t>
    </rPh>
    <phoneticPr fontId="1"/>
  </si>
  <si>
    <t>R6</t>
  </si>
  <si>
    <t>多言語対応機能等の端末の構築・導入に係る諸費用</t>
    <rPh sb="0" eb="5">
      <t>タゲンゴタイオウ</t>
    </rPh>
    <rPh sb="5" eb="7">
      <t>キノウ</t>
    </rPh>
    <rPh sb="7" eb="8">
      <t>ナド</t>
    </rPh>
    <rPh sb="9" eb="11">
      <t>タンマツ</t>
    </rPh>
    <rPh sb="12" eb="14">
      <t>コウチク</t>
    </rPh>
    <rPh sb="15" eb="17">
      <t>ドウニュウ</t>
    </rPh>
    <rPh sb="18" eb="19">
      <t>カカ</t>
    </rPh>
    <rPh sb="20" eb="21">
      <t>ショ</t>
    </rPh>
    <rPh sb="21" eb="23">
      <t>ヒヨウ</t>
    </rPh>
    <phoneticPr fontId="2"/>
  </si>
  <si>
    <t>R7</t>
  </si>
  <si>
    <t>公共・日本版ライドシェア導入時における運転者募集</t>
    <rPh sb="0" eb="2">
      <t>コウキョウ</t>
    </rPh>
    <rPh sb="3" eb="6">
      <t>ニホンバン</t>
    </rPh>
    <rPh sb="12" eb="15">
      <t>ドウニュウジ</t>
    </rPh>
    <rPh sb="19" eb="22">
      <t>ウンテンシャ</t>
    </rPh>
    <rPh sb="22" eb="24">
      <t>ボシュウ</t>
    </rPh>
    <phoneticPr fontId="1"/>
  </si>
  <si>
    <t>一つ星</t>
  </si>
  <si>
    <t>基準値引き率</t>
    <rPh sb="0" eb="4">
      <t>キジュンネビ</t>
    </rPh>
    <rPh sb="5" eb="6">
      <t>リツ</t>
    </rPh>
    <phoneticPr fontId="2"/>
  </si>
  <si>
    <t>B1　ノンステップバスの事業において補助対象経費に含めることができる装備</t>
    <rPh sb="12" eb="14">
      <t>ジギョウ</t>
    </rPh>
    <rPh sb="18" eb="24">
      <t>ホジョタイショウケイヒ</t>
    </rPh>
    <rPh sb="25" eb="26">
      <t>フク</t>
    </rPh>
    <rPh sb="34" eb="36">
      <t>ソウビ</t>
    </rPh>
    <phoneticPr fontId="2"/>
  </si>
  <si>
    <t>a ノンステップバス標準仕様装備</t>
  </si>
  <si>
    <t>b ニーリング、アイドリングストップ、オートマチック装置</t>
  </si>
  <si>
    <t>c ＡＢＳ装置</t>
  </si>
  <si>
    <t>d 車椅子固定装置、床の滑止め加工</t>
  </si>
  <si>
    <t>f 両替機</t>
  </si>
  <si>
    <t>g 整理券発行機</t>
  </si>
  <si>
    <t>h カードリーダー、ライター（ICカード対応のものは除く）</t>
  </si>
  <si>
    <t>i 運賃表示器</t>
  </si>
  <si>
    <t>j 行き先表示器</t>
  </si>
  <si>
    <t>k 停留所名表示器</t>
  </si>
  <si>
    <t>l 放送装置</t>
  </si>
  <si>
    <t>e 運賃箱</t>
    <phoneticPr fontId="2"/>
  </si>
  <si>
    <t>m 集中操作盤</t>
  </si>
  <si>
    <t>n バックカメラ・バックカメラ専用モニター</t>
  </si>
  <si>
    <t>o 乗降中表示灯</t>
  </si>
  <si>
    <t>p 通路セフティランプ</t>
  </si>
  <si>
    <t>q 間接確認装置</t>
  </si>
  <si>
    <t>r 急停車注意灯</t>
  </si>
  <si>
    <t>s ボディー塗装（広告用の塗装を除く）</t>
  </si>
  <si>
    <t>t 側・後窓着色ガラス</t>
  </si>
  <si>
    <t>u 100Vコンセント又はUSB</t>
  </si>
  <si>
    <t>B2, B3　リフト付きバス・エレベーター付きバスの事業において補助対象経費に含めることができる装備</t>
    <rPh sb="26" eb="28">
      <t>ジギョウ</t>
    </rPh>
    <rPh sb="32" eb="38">
      <t>ホジョタイショウケイヒ</t>
    </rPh>
    <rPh sb="39" eb="40">
      <t>フク</t>
    </rPh>
    <rPh sb="48" eb="50">
      <t>ソウビ</t>
    </rPh>
    <phoneticPr fontId="2"/>
  </si>
  <si>
    <t>リフト又はエレベーターの設置費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</si>
</sst>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8" formatCode="0.000%"/>
  </numFmts>
  <fonts count="1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rgb="FF000000"/>
      <name val="游ゴシック"/>
      <family val="3"/>
    </font>
    <font>
      <b/>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u/>
      <sz val="11"/>
      <color rgb="FFFF0000"/>
      <name val="游ゴシック"/>
      <family val="3"/>
      <charset val="128"/>
    </font>
    <font>
      <u/>
      <sz val="11"/>
      <color theme="10"/>
      <name val="游ゴシック"/>
      <family val="2"/>
      <charset val="128"/>
      <scheme val="minor"/>
    </font>
    <font>
      <sz val="11"/>
      <color theme="1"/>
      <name val="游ゴシック"/>
      <family val="3"/>
      <charset val="128"/>
      <scheme val="minor"/>
    </font>
    <font>
      <b/>
      <sz val="9"/>
      <color indexed="81"/>
      <name val="MS P ゴシック"/>
      <family val="3"/>
      <charset val="128"/>
    </font>
    <font>
      <sz val="14"/>
      <color rgb="FF000000"/>
      <name val="Noto Sans"/>
      <family val="2"/>
    </font>
    <font>
      <b/>
      <u/>
      <sz val="11"/>
      <color theme="1"/>
      <name val="游ゴシック"/>
      <family val="3"/>
      <charset val="128"/>
    </font>
  </fonts>
  <fills count="8">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rgb="FFDBDBDB"/>
        <bgColor rgb="FF000000"/>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rgb="FF000000"/>
      </left>
      <right/>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double">
        <color indexed="64"/>
      </top>
      <bottom/>
      <diagonal/>
    </border>
    <border>
      <left/>
      <right style="thick">
        <color indexed="64"/>
      </right>
      <top/>
      <bottom/>
      <diagonal/>
    </border>
    <border>
      <left/>
      <right style="thin">
        <color indexed="64"/>
      </right>
      <top/>
      <bottom/>
      <diagonal/>
    </border>
    <border>
      <left/>
      <right style="thin">
        <color indexed="64"/>
      </right>
      <top/>
      <bottom style="double">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38" fontId="0" fillId="2" borderId="2" xfId="1" applyFont="1" applyFill="1" applyBorder="1">
      <alignment vertical="center"/>
    </xf>
    <xf numFmtId="38" fontId="0" fillId="2" borderId="3" xfId="1" applyFont="1" applyFill="1" applyBorder="1">
      <alignment vertical="center"/>
    </xf>
    <xf numFmtId="38" fontId="0" fillId="0" borderId="0" xfId="1" applyFont="1" applyFill="1" applyBorder="1" applyAlignment="1">
      <alignment horizontal="center" vertical="center"/>
    </xf>
    <xf numFmtId="38" fontId="0" fillId="0" borderId="0" xfId="1" applyFont="1" applyFill="1" applyBorder="1">
      <alignment vertical="center"/>
    </xf>
    <xf numFmtId="38" fontId="0" fillId="0" borderId="6" xfId="1" applyFont="1" applyFill="1" applyBorder="1" applyAlignment="1">
      <alignment horizontal="center" vertical="center"/>
    </xf>
    <xf numFmtId="38" fontId="0" fillId="0" borderId="6" xfId="1" applyFont="1" applyFill="1" applyBorder="1">
      <alignment vertical="center"/>
    </xf>
    <xf numFmtId="38" fontId="0" fillId="0" borderId="8" xfId="1" applyFont="1" applyFill="1" applyBorder="1">
      <alignment vertical="center"/>
    </xf>
    <xf numFmtId="38" fontId="0" fillId="0" borderId="0" xfId="1" applyFont="1" applyBorder="1" applyAlignment="1">
      <alignment horizontal="center" vertical="center"/>
    </xf>
    <xf numFmtId="0" fontId="4" fillId="4" borderId="2" xfId="0" applyFont="1" applyFill="1" applyBorder="1" applyAlignment="1">
      <alignment horizontal="center" vertical="center"/>
    </xf>
    <xf numFmtId="38" fontId="0" fillId="2" borderId="12" xfId="1" applyFont="1" applyFill="1" applyBorder="1">
      <alignment vertical="center"/>
    </xf>
    <xf numFmtId="0" fontId="5" fillId="0" borderId="0" xfId="0" applyFont="1">
      <alignment vertical="center"/>
    </xf>
    <xf numFmtId="0" fontId="0" fillId="3" borderId="10" xfId="0" applyFill="1" applyBorder="1" applyAlignment="1">
      <alignment horizontal="center" vertical="center"/>
    </xf>
    <xf numFmtId="0" fontId="6" fillId="0" borderId="0" xfId="0" applyFont="1">
      <alignment vertical="center"/>
    </xf>
    <xf numFmtId="0" fontId="7" fillId="0" borderId="0" xfId="0" applyFont="1">
      <alignment vertical="center"/>
    </xf>
    <xf numFmtId="38" fontId="0" fillId="2" borderId="1" xfId="1" applyFont="1" applyFill="1" applyBorder="1">
      <alignment vertical="center"/>
    </xf>
    <xf numFmtId="38" fontId="9" fillId="0" borderId="0" xfId="2" applyNumberFormat="1" applyFill="1" applyBorder="1">
      <alignment vertical="center"/>
    </xf>
    <xf numFmtId="38" fontId="0" fillId="0" borderId="0" xfId="1" applyFont="1" applyFill="1" applyBorder="1" applyAlignment="1">
      <alignment vertical="center"/>
    </xf>
    <xf numFmtId="38" fontId="0" fillId="2" borderId="1" xfId="1" applyFont="1" applyFill="1" applyBorder="1" applyAlignme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38" fontId="0" fillId="2" borderId="2" xfId="1" applyFont="1" applyFill="1" applyBorder="1" applyAlignment="1">
      <alignment vertical="center"/>
    </xf>
    <xf numFmtId="38" fontId="5" fillId="5" borderId="27" xfId="1" applyFont="1" applyFill="1" applyBorder="1">
      <alignment vertical="center"/>
    </xf>
    <xf numFmtId="38" fontId="5" fillId="5" borderId="28" xfId="1" applyFont="1" applyFill="1" applyBorder="1">
      <alignment vertical="center"/>
    </xf>
    <xf numFmtId="0" fontId="5" fillId="5" borderId="27" xfId="0" applyFont="1" applyFill="1" applyBorder="1" applyAlignment="1">
      <alignment horizontal="centerContinuous" vertical="center"/>
    </xf>
    <xf numFmtId="0" fontId="5" fillId="5" borderId="28" xfId="0" applyFont="1" applyFill="1" applyBorder="1" applyAlignment="1">
      <alignment horizontal="centerContinuous" vertical="center"/>
    </xf>
    <xf numFmtId="38" fontId="0" fillId="0" borderId="29" xfId="1" applyFont="1" applyBorder="1" applyAlignment="1">
      <alignment horizontal="center" vertical="center"/>
    </xf>
    <xf numFmtId="38" fontId="0" fillId="0" borderId="29" xfId="1" applyFont="1" applyFill="1" applyBorder="1" applyAlignment="1">
      <alignment horizontal="center" vertical="center"/>
    </xf>
    <xf numFmtId="38" fontId="0" fillId="0" borderId="30" xfId="1" applyFont="1" applyFill="1" applyBorder="1" applyAlignment="1">
      <alignment horizontal="center" vertical="center"/>
    </xf>
    <xf numFmtId="38" fontId="5" fillId="5" borderId="27" xfId="1" applyFont="1" applyFill="1" applyBorder="1" applyAlignment="1">
      <alignment vertical="center"/>
    </xf>
    <xf numFmtId="38" fontId="5" fillId="5" borderId="28" xfId="1" applyFont="1" applyFill="1" applyBorder="1" applyAlignment="1">
      <alignment vertical="center"/>
    </xf>
    <xf numFmtId="38" fontId="5" fillId="5" borderId="27" xfId="0" applyNumberFormat="1" applyFont="1" applyFill="1" applyBorder="1">
      <alignment vertical="center"/>
    </xf>
    <xf numFmtId="38" fontId="0" fillId="0" borderId="0" xfId="1" applyFont="1">
      <alignment vertical="center"/>
    </xf>
    <xf numFmtId="0" fontId="7" fillId="0" borderId="0" xfId="0" applyFont="1" applyAlignment="1" applyProtection="1">
      <alignment horizontal="center" vertical="center"/>
      <protection locked="0"/>
    </xf>
    <xf numFmtId="0" fontId="0" fillId="0" borderId="0" xfId="0" applyProtection="1">
      <alignment vertical="center"/>
      <protection locked="0"/>
    </xf>
    <xf numFmtId="0" fontId="5" fillId="3" borderId="1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12" fontId="0" fillId="0" borderId="0" xfId="0" applyNumberFormat="1" applyProtection="1">
      <alignment vertical="center"/>
      <protection locked="0"/>
    </xf>
    <xf numFmtId="38" fontId="0" fillId="0" borderId="0" xfId="1" applyFont="1" applyFill="1" applyBorder="1" applyAlignment="1" applyProtection="1">
      <alignment horizontal="center" vertical="center"/>
      <protection locked="0"/>
    </xf>
    <xf numFmtId="38" fontId="0" fillId="0" borderId="0" xfId="1" applyFont="1" applyFill="1" applyBorder="1" applyProtection="1">
      <alignment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0" fillId="0" borderId="2" xfId="0" applyBorder="1" applyAlignment="1" applyProtection="1">
      <alignment vertical="center" wrapText="1"/>
      <protection locked="0"/>
    </xf>
    <xf numFmtId="12" fontId="0" fillId="3" borderId="1" xfId="0" applyNumberFormat="1" applyFill="1" applyBorder="1" applyAlignment="1" applyProtection="1">
      <alignment horizontal="center" vertical="center"/>
      <protection locked="0"/>
    </xf>
    <xf numFmtId="38" fontId="0" fillId="3" borderId="1" xfId="1" applyFont="1" applyFill="1" applyBorder="1" applyProtection="1">
      <alignment vertical="center"/>
      <protection locked="0"/>
    </xf>
    <xf numFmtId="0" fontId="3" fillId="3" borderId="1" xfId="1" applyNumberFormat="1" applyFont="1" applyFill="1" applyBorder="1" applyProtection="1">
      <alignment vertical="center"/>
      <protection locked="0"/>
    </xf>
    <xf numFmtId="0" fontId="7" fillId="0" borderId="3" xfId="0" applyFont="1" applyBorder="1" applyAlignment="1" applyProtection="1">
      <alignment horizontal="center" vertical="center"/>
      <protection locked="0"/>
    </xf>
    <xf numFmtId="0" fontId="0" fillId="0" borderId="3" xfId="0" applyBorder="1" applyAlignment="1" applyProtection="1">
      <alignment vertical="center" wrapText="1"/>
      <protection locked="0"/>
    </xf>
    <xf numFmtId="12" fontId="0" fillId="0" borderId="3" xfId="0" applyNumberFormat="1" applyBorder="1" applyAlignment="1" applyProtection="1">
      <alignment horizontal="center" vertical="center"/>
      <protection locked="0"/>
    </xf>
    <xf numFmtId="38" fontId="0" fillId="3" borderId="1" xfId="1" applyFont="1" applyFill="1" applyBorder="1" applyAlignment="1" applyProtection="1">
      <alignment vertical="center"/>
      <protection locked="0"/>
    </xf>
    <xf numFmtId="12" fontId="0" fillId="3" borderId="2" xfId="0" applyNumberFormat="1" applyFill="1" applyBorder="1" applyAlignment="1" applyProtection="1">
      <alignment horizontal="center" vertical="center"/>
      <protection locked="0"/>
    </xf>
    <xf numFmtId="38" fontId="0" fillId="3" borderId="2" xfId="1" applyFont="1" applyFill="1" applyBorder="1" applyAlignment="1" applyProtection="1">
      <alignment vertical="center"/>
      <protection locked="0"/>
    </xf>
    <xf numFmtId="0" fontId="3" fillId="3" borderId="2" xfId="1" applyNumberFormat="1" applyFont="1" applyFill="1" applyBorder="1" applyProtection="1">
      <alignment vertical="center"/>
      <protection locked="0"/>
    </xf>
    <xf numFmtId="0" fontId="7" fillId="0" borderId="9" xfId="0" applyFont="1" applyBorder="1" applyAlignment="1" applyProtection="1">
      <alignment horizontal="center" vertical="center"/>
      <protection locked="0"/>
    </xf>
    <xf numFmtId="0" fontId="0" fillId="0" borderId="7" xfId="0" applyBorder="1" applyAlignment="1" applyProtection="1">
      <alignment vertical="center" wrapText="1"/>
      <protection locked="0"/>
    </xf>
    <xf numFmtId="12" fontId="0" fillId="0" borderId="7" xfId="0" applyNumberFormat="1" applyBorder="1" applyProtection="1">
      <alignment vertical="center"/>
      <protection locked="0"/>
    </xf>
    <xf numFmtId="38" fontId="0" fillId="0" borderId="7" xfId="1" applyFont="1" applyBorder="1" applyAlignment="1" applyProtection="1">
      <alignment horizontal="center" vertical="center"/>
      <protection locked="0"/>
    </xf>
    <xf numFmtId="38" fontId="0" fillId="0" borderId="17" xfId="1" applyFont="1" applyFill="1" applyBorder="1" applyProtection="1">
      <alignment vertical="center"/>
      <protection locked="0"/>
    </xf>
    <xf numFmtId="38" fontId="0" fillId="0" borderId="0" xfId="1" applyFont="1" applyFill="1" applyBorder="1" applyAlignment="1" applyProtection="1">
      <alignment horizontal="right" vertical="center"/>
      <protection locked="0"/>
    </xf>
    <xf numFmtId="38" fontId="0" fillId="0" borderId="18" xfId="1" applyFont="1" applyFill="1" applyBorder="1" applyAlignment="1" applyProtection="1">
      <alignment horizontal="centerContinuous" vertical="center"/>
      <protection locked="0"/>
    </xf>
    <xf numFmtId="38" fontId="0" fillId="0" borderId="19" xfId="1" applyFont="1" applyFill="1" applyBorder="1" applyAlignment="1" applyProtection="1">
      <alignment horizontal="centerContinuous" vertical="center"/>
      <protection locked="0"/>
    </xf>
    <xf numFmtId="38" fontId="0" fillId="0" borderId="20" xfId="1" applyFont="1" applyFill="1" applyBorder="1" applyAlignment="1" applyProtection="1">
      <alignment horizontal="centerContinuous" vertical="center"/>
      <protection locked="0"/>
    </xf>
    <xf numFmtId="0" fontId="6" fillId="0" borderId="1" xfId="0" applyFont="1" applyBorder="1" applyAlignment="1" applyProtection="1">
      <alignment horizontal="center" vertical="center"/>
      <protection locked="0"/>
    </xf>
    <xf numFmtId="0" fontId="0" fillId="0" borderId="1" xfId="0" applyBorder="1" applyAlignment="1" applyProtection="1">
      <alignment vertical="center" wrapText="1"/>
      <protection locked="0"/>
    </xf>
    <xf numFmtId="12" fontId="0" fillId="3" borderId="1" xfId="0" applyNumberForma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0" borderId="3" xfId="0" applyBorder="1" applyProtection="1">
      <alignment vertical="center"/>
      <protection locked="0"/>
    </xf>
    <xf numFmtId="12" fontId="0" fillId="0" borderId="5" xfId="0" applyNumberFormat="1" applyBorder="1" applyAlignment="1" applyProtection="1">
      <alignment horizontal="center" vertical="center"/>
      <protection locked="0"/>
    </xf>
    <xf numFmtId="12" fontId="0" fillId="3" borderId="5" xfId="0" applyNumberFormat="1" applyFill="1" applyBorder="1" applyAlignment="1" applyProtection="1">
      <alignment horizontal="center" vertical="center" wrapText="1"/>
      <protection locked="0"/>
    </xf>
    <xf numFmtId="0" fontId="0" fillId="0" borderId="9" xfId="0" applyBorder="1" applyProtection="1">
      <alignment vertical="center"/>
      <protection locked="0"/>
    </xf>
    <xf numFmtId="12" fontId="0" fillId="0" borderId="7" xfId="0" applyNumberFormat="1" applyBorder="1" applyAlignment="1" applyProtection="1">
      <alignment vertical="center" wrapText="1"/>
      <protection locked="0"/>
    </xf>
    <xf numFmtId="38" fontId="0" fillId="0" borderId="21" xfId="1" applyFont="1" applyBorder="1" applyAlignment="1" applyProtection="1">
      <alignment horizontal="center" vertical="center"/>
      <protection locked="0"/>
    </xf>
    <xf numFmtId="12" fontId="0" fillId="0" borderId="0" xfId="0" applyNumberFormat="1" applyAlignment="1" applyProtection="1">
      <alignment vertical="center" wrapText="1"/>
      <protection locked="0"/>
    </xf>
    <xf numFmtId="38" fontId="0" fillId="0" borderId="0" xfId="1" applyFont="1" applyBorder="1" applyAlignment="1" applyProtection="1">
      <alignment horizontal="center" vertical="center"/>
      <protection locked="0"/>
    </xf>
    <xf numFmtId="12" fontId="0" fillId="0" borderId="1" xfId="0" applyNumberFormat="1" applyBorder="1" applyAlignment="1" applyProtection="1">
      <alignment horizontal="center" vertical="center"/>
      <protection locked="0"/>
    </xf>
    <xf numFmtId="0" fontId="0" fillId="3" borderId="15" xfId="0" applyFill="1" applyBorder="1" applyAlignment="1" applyProtection="1">
      <alignment horizontal="centerContinuous" vertical="center"/>
      <protection locked="0"/>
    </xf>
    <xf numFmtId="0" fontId="0" fillId="3" borderId="25" xfId="0" applyFill="1" applyBorder="1" applyAlignment="1" applyProtection="1">
      <alignment horizontal="centerContinuous" vertical="center"/>
      <protection locked="0"/>
    </xf>
    <xf numFmtId="0" fontId="0" fillId="3" borderId="16" xfId="0" applyFill="1" applyBorder="1" applyAlignment="1" applyProtection="1">
      <alignment horizontal="centerContinuous" vertical="center"/>
      <protection locked="0"/>
    </xf>
    <xf numFmtId="0" fontId="0" fillId="0" borderId="2" xfId="0" applyBorder="1" applyAlignment="1" applyProtection="1">
      <alignment horizontal="center" vertical="center"/>
      <protection locked="0"/>
    </xf>
    <xf numFmtId="0" fontId="0" fillId="3" borderId="11" xfId="0" applyFill="1" applyBorder="1" applyAlignment="1" applyProtection="1">
      <alignment horizontal="center" vertical="center" wrapText="1"/>
      <protection locked="0"/>
    </xf>
    <xf numFmtId="0" fontId="0" fillId="3" borderId="26"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12" fontId="0" fillId="3" borderId="1" xfId="0" applyNumberFormat="1" applyFill="1" applyBorder="1" applyAlignment="1" applyProtection="1">
      <alignment vertical="center" wrapText="1"/>
      <protection locked="0"/>
    </xf>
    <xf numFmtId="0" fontId="0" fillId="0" borderId="5" xfId="0" applyBorder="1" applyProtection="1">
      <alignment vertical="center"/>
      <protection locked="0"/>
    </xf>
    <xf numFmtId="0" fontId="0" fillId="0" borderId="5" xfId="0" applyBorder="1" applyAlignment="1" applyProtection="1">
      <alignment vertical="center" wrapText="1"/>
      <protection locked="0"/>
    </xf>
    <xf numFmtId="12" fontId="0" fillId="3" borderId="2" xfId="0" applyNumberFormat="1" applyFill="1" applyBorder="1" applyAlignment="1" applyProtection="1">
      <alignment vertical="center" wrapText="1"/>
      <protection locked="0"/>
    </xf>
    <xf numFmtId="38" fontId="0" fillId="3" borderId="2" xfId="1" applyFont="1" applyFill="1" applyBorder="1" applyProtection="1">
      <alignment vertical="center"/>
      <protection locked="0"/>
    </xf>
    <xf numFmtId="0" fontId="0" fillId="0" borderId="29" xfId="0" applyBorder="1" applyProtection="1">
      <alignment vertical="center"/>
      <protection locked="0"/>
    </xf>
    <xf numFmtId="0" fontId="0" fillId="0" borderId="29" xfId="0" applyBorder="1" applyAlignment="1" applyProtection="1">
      <alignment vertical="center" wrapText="1"/>
      <protection locked="0"/>
    </xf>
    <xf numFmtId="12" fontId="0" fillId="0" borderId="29" xfId="0" applyNumberFormat="1" applyBorder="1" applyProtection="1">
      <alignment vertical="center"/>
      <protection locked="0"/>
    </xf>
    <xf numFmtId="12" fontId="0" fillId="0" borderId="29" xfId="0" applyNumberFormat="1" applyBorder="1" applyAlignment="1" applyProtection="1">
      <alignment vertical="center" wrapText="1"/>
      <protection locked="0"/>
    </xf>
    <xf numFmtId="38" fontId="0" fillId="0" borderId="29" xfId="1" applyFont="1" applyBorder="1" applyAlignment="1" applyProtection="1">
      <alignment horizontal="center" vertical="center"/>
      <protection locked="0"/>
    </xf>
    <xf numFmtId="38" fontId="0" fillId="0" borderId="29" xfId="1" applyFont="1" applyFill="1" applyBorder="1" applyProtection="1">
      <alignment vertical="center"/>
      <protection locked="0"/>
    </xf>
    <xf numFmtId="0" fontId="0" fillId="0" borderId="8" xfId="0" applyBorder="1" applyProtection="1">
      <alignment vertical="center"/>
      <protection locked="0"/>
    </xf>
    <xf numFmtId="0" fontId="0" fillId="0" borderId="8" xfId="0" applyBorder="1" applyAlignment="1" applyProtection="1">
      <alignment vertical="center" wrapText="1"/>
      <protection locked="0"/>
    </xf>
    <xf numFmtId="12" fontId="0" fillId="0" borderId="8" xfId="0" applyNumberFormat="1" applyBorder="1" applyProtection="1">
      <alignment vertical="center"/>
      <protection locked="0"/>
    </xf>
    <xf numFmtId="12" fontId="0" fillId="0" borderId="8" xfId="0" applyNumberFormat="1" applyBorder="1" applyAlignment="1" applyProtection="1">
      <alignment vertical="center" wrapText="1"/>
      <protection locked="0"/>
    </xf>
    <xf numFmtId="0" fontId="0" fillId="3" borderId="15" xfId="0" applyFill="1" applyBorder="1" applyAlignment="1" applyProtection="1">
      <alignment horizontal="center" vertical="center" wrapText="1"/>
      <protection locked="0"/>
    </xf>
    <xf numFmtId="0" fontId="0" fillId="3" borderId="1" xfId="0" applyFill="1" applyBorder="1" applyAlignment="1" applyProtection="1">
      <alignment horizontal="centerContinuous" vertical="center"/>
      <protection locked="0"/>
    </xf>
    <xf numFmtId="12" fontId="0" fillId="0" borderId="3" xfId="0" applyNumberFormat="1" applyBorder="1" applyAlignment="1" applyProtection="1">
      <alignment horizontal="center" vertical="center" wrapText="1"/>
      <protection locked="0"/>
    </xf>
    <xf numFmtId="12" fontId="0" fillId="0" borderId="5" xfId="0" applyNumberFormat="1" applyBorder="1" applyAlignment="1" applyProtection="1">
      <alignment horizontal="center" vertical="center" wrapText="1"/>
      <protection locked="0"/>
    </xf>
    <xf numFmtId="12" fontId="0" fillId="3" borderId="5" xfId="0" applyNumberFormat="1" applyFill="1" applyBorder="1" applyAlignment="1" applyProtection="1">
      <alignment vertical="center" wrapText="1"/>
      <protection locked="0"/>
    </xf>
    <xf numFmtId="38" fontId="0" fillId="3" borderId="5" xfId="1" applyFont="1" applyFill="1" applyBorder="1" applyAlignment="1" applyProtection="1">
      <alignment vertical="center"/>
      <protection locked="0"/>
    </xf>
    <xf numFmtId="38" fontId="0" fillId="3" borderId="3" xfId="1" applyFont="1" applyFill="1" applyBorder="1" applyAlignment="1" applyProtection="1">
      <alignment vertical="center"/>
      <protection locked="0"/>
    </xf>
    <xf numFmtId="38" fontId="0" fillId="0" borderId="7" xfId="1" applyFont="1" applyFill="1" applyBorder="1" applyProtection="1">
      <alignment vertical="center"/>
      <protection locked="0"/>
    </xf>
    <xf numFmtId="12" fontId="0" fillId="0" borderId="21" xfId="0" applyNumberFormat="1" applyBorder="1" applyProtection="1">
      <alignment vertical="center"/>
      <protection locked="0"/>
    </xf>
    <xf numFmtId="12" fontId="0" fillId="3" borderId="1" xfId="0" applyNumberFormat="1" applyFill="1" applyBorder="1" applyProtection="1">
      <alignment vertical="center"/>
      <protection locked="0"/>
    </xf>
    <xf numFmtId="12" fontId="0" fillId="3" borderId="3" xfId="0" applyNumberFormat="1" applyFill="1" applyBorder="1" applyAlignment="1" applyProtection="1">
      <alignment vertical="center" wrapText="1"/>
      <protection locked="0"/>
    </xf>
    <xf numFmtId="0" fontId="0" fillId="0" borderId="8" xfId="0"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3" borderId="1" xfId="0" applyFill="1" applyBorder="1" applyProtection="1">
      <alignment vertical="center"/>
      <protection locked="0"/>
    </xf>
    <xf numFmtId="0" fontId="0" fillId="3" borderId="0" xfId="0" applyFill="1" applyProtection="1">
      <alignment vertical="center"/>
      <protection locked="0"/>
    </xf>
    <xf numFmtId="0" fontId="6" fillId="0" borderId="3" xfId="0" applyFont="1" applyBorder="1" applyAlignment="1" applyProtection="1">
      <alignment horizontal="center" vertical="center"/>
      <protection locked="0"/>
    </xf>
    <xf numFmtId="38" fontId="0" fillId="0" borderId="7" xfId="1" applyFont="1" applyBorder="1" applyProtection="1">
      <alignment vertical="center"/>
      <protection locked="0"/>
    </xf>
    <xf numFmtId="38" fontId="0" fillId="0" borderId="21" xfId="1" applyFont="1" applyBorder="1" applyProtection="1">
      <alignment vertical="center"/>
      <protection locked="0"/>
    </xf>
    <xf numFmtId="38" fontId="0" fillId="0" borderId="0" xfId="1" applyFont="1" applyProtection="1">
      <alignment vertical="center"/>
      <protection locked="0"/>
    </xf>
    <xf numFmtId="38" fontId="0" fillId="3" borderId="1" xfId="1" applyFont="1" applyFill="1" applyBorder="1" applyAlignment="1" applyProtection="1">
      <alignment horizontal="center" vertical="center"/>
      <protection locked="0"/>
    </xf>
    <xf numFmtId="0" fontId="0" fillId="0" borderId="0" xfId="0" applyAlignment="1">
      <alignment horizontal="left" vertical="center" indent="1"/>
    </xf>
    <xf numFmtId="0" fontId="5" fillId="0" borderId="0" xfId="0" applyFont="1" applyAlignment="1">
      <alignment horizontal="left" vertical="center" indent="1"/>
    </xf>
    <xf numFmtId="12" fontId="0" fillId="0" borderId="31" xfId="0" applyNumberFormat="1" applyBorder="1" applyAlignment="1" applyProtection="1">
      <alignment horizontal="center" vertical="center" wrapText="1"/>
      <protection locked="0"/>
    </xf>
    <xf numFmtId="12" fontId="0" fillId="0" borderId="32" xfId="0" applyNumberFormat="1" applyBorder="1" applyAlignment="1" applyProtection="1">
      <alignment horizontal="center" vertical="center" wrapText="1"/>
      <protection locked="0"/>
    </xf>
    <xf numFmtId="12" fontId="0" fillId="3" borderId="16" xfId="0" applyNumberFormat="1" applyFill="1" applyBorder="1" applyAlignment="1" applyProtection="1">
      <alignment vertical="center" wrapText="1"/>
      <protection locked="0"/>
    </xf>
    <xf numFmtId="0" fontId="0" fillId="0" borderId="15" xfId="0"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176" fontId="5" fillId="3" borderId="10" xfId="0" applyNumberFormat="1"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Continuous" vertical="center"/>
      <protection locked="0"/>
    </xf>
    <xf numFmtId="0" fontId="6" fillId="0" borderId="33"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12" fontId="0" fillId="0" borderId="0" xfId="0" applyNumberFormat="1" applyAlignment="1" applyProtection="1">
      <alignment horizontal="center" vertical="center"/>
      <protection locked="0"/>
    </xf>
    <xf numFmtId="12" fontId="0" fillId="0" borderId="34" xfId="0" applyNumberFormat="1" applyBorder="1" applyAlignment="1" applyProtection="1">
      <alignment horizontal="center" vertical="center"/>
      <protection locked="0"/>
    </xf>
    <xf numFmtId="0" fontId="12" fillId="0" borderId="0" xfId="0" applyFont="1" applyAlignment="1">
      <alignment horizontal="left" vertical="center" wrapText="1" indent="1"/>
    </xf>
    <xf numFmtId="0" fontId="7" fillId="3" borderId="10" xfId="0" applyFont="1" applyFill="1" applyBorder="1" applyAlignment="1" applyProtection="1">
      <alignment vertical="center" wrapText="1"/>
      <protection locked="0"/>
    </xf>
    <xf numFmtId="0" fontId="7" fillId="3" borderId="10" xfId="0" applyFont="1" applyFill="1" applyBorder="1" applyProtection="1">
      <alignment vertical="center"/>
      <protection locked="0"/>
    </xf>
    <xf numFmtId="0" fontId="0" fillId="6" borderId="0" xfId="0" applyFill="1" applyProtection="1">
      <alignment vertical="center"/>
      <protection locked="0"/>
    </xf>
    <xf numFmtId="0" fontId="0" fillId="6" borderId="0" xfId="0" applyFill="1">
      <alignment vertical="center"/>
    </xf>
    <xf numFmtId="38" fontId="0" fillId="6" borderId="0" xfId="1" applyFont="1" applyFill="1" applyBorder="1" applyAlignment="1">
      <alignment horizontal="center" vertical="center"/>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12" fontId="0" fillId="0" borderId="1" xfId="0" applyNumberForma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12" fontId="0" fillId="0" borderId="11" xfId="0" applyNumberFormat="1" applyBorder="1" applyAlignment="1" applyProtection="1">
      <alignment horizontal="center" vertical="center" wrapText="1"/>
      <protection locked="0"/>
    </xf>
    <xf numFmtId="12" fontId="0" fillId="0" borderId="3" xfId="0" applyNumberFormat="1" applyBorder="1" applyAlignment="1" applyProtection="1">
      <alignment horizontal="center" vertical="center" wrapText="1"/>
      <protection locked="0"/>
    </xf>
    <xf numFmtId="12" fontId="0" fillId="0" borderId="5" xfId="0" applyNumberFormat="1" applyBorder="1" applyAlignment="1" applyProtection="1">
      <alignment horizontal="center" vertical="center" wrapText="1"/>
      <protection locked="0"/>
    </xf>
    <xf numFmtId="12" fontId="0" fillId="0" borderId="2" xfId="0" applyNumberFormat="1" applyBorder="1" applyAlignment="1" applyProtection="1">
      <alignment horizontal="center" vertical="center"/>
      <protection locked="0"/>
    </xf>
    <xf numFmtId="12" fontId="0" fillId="0" borderId="3" xfId="0" applyNumberFormat="1" applyBorder="1" applyAlignment="1" applyProtection="1">
      <alignment horizontal="center" vertical="center"/>
      <protection locked="0"/>
    </xf>
    <xf numFmtId="12" fontId="0" fillId="0" borderId="2" xfId="0" applyNumberFormat="1" applyBorder="1" applyAlignment="1" applyProtection="1">
      <alignment horizontal="center" vertical="center" wrapText="1"/>
      <protection locked="0"/>
    </xf>
    <xf numFmtId="12" fontId="0" fillId="0" borderId="4" xfId="0" applyNumberFormat="1" applyBorder="1" applyAlignment="1" applyProtection="1">
      <alignment horizontal="center" vertical="center"/>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5" xfId="0" applyBorder="1" applyAlignment="1" applyProtection="1">
      <alignment vertical="top" wrapText="1"/>
      <protection locked="0"/>
    </xf>
    <xf numFmtId="12" fontId="0" fillId="0" borderId="5" xfId="0" applyNumberFormat="1" applyBorder="1" applyAlignment="1" applyProtection="1">
      <alignment horizontal="center" vertical="center"/>
      <protection locked="0"/>
    </xf>
    <xf numFmtId="12" fontId="0" fillId="0" borderId="11" xfId="0" applyNumberFormat="1" applyBorder="1" applyAlignment="1" applyProtection="1">
      <alignment horizontal="center" vertical="center"/>
      <protection locked="0"/>
    </xf>
    <xf numFmtId="12" fontId="0" fillId="0" borderId="35" xfId="0" applyNumberFormat="1" applyBorder="1" applyAlignment="1" applyProtection="1">
      <alignment horizontal="center" vertical="center"/>
      <protection locked="0"/>
    </xf>
    <xf numFmtId="12" fontId="0" fillId="0" borderId="36" xfId="0" applyNumberFormat="1" applyBorder="1" applyAlignment="1" applyProtection="1">
      <alignment horizontal="center" vertical="center"/>
      <protection locked="0"/>
    </xf>
    <xf numFmtId="12" fontId="0" fillId="3" borderId="1" xfId="0" applyNumberFormat="1" applyFill="1" applyBorder="1" applyAlignment="1" applyProtection="1">
      <alignment horizontal="center" vertical="center" wrapText="1"/>
      <protection locked="0"/>
    </xf>
    <xf numFmtId="178" fontId="0" fillId="0" borderId="0" xfId="3" applyNumberFormat="1" applyFont="1" applyFill="1" applyBorder="1">
      <alignment vertical="center"/>
    </xf>
    <xf numFmtId="0" fontId="0" fillId="0" borderId="1" xfId="0" applyBorder="1" applyAlignment="1">
      <alignment vertical="center" wrapText="1"/>
    </xf>
    <xf numFmtId="0" fontId="0" fillId="0" borderId="1" xfId="0" applyBorder="1" applyAlignment="1">
      <alignment vertical="center" shrinkToFit="1"/>
    </xf>
    <xf numFmtId="0" fontId="0" fillId="7" borderId="15" xfId="0" applyFill="1" applyBorder="1" applyAlignment="1">
      <alignment vertical="center" wrapText="1"/>
    </xf>
    <xf numFmtId="0" fontId="0" fillId="7" borderId="16" xfId="0" applyFill="1" applyBorder="1" applyAlignment="1">
      <alignment vertical="center" wrapText="1"/>
    </xf>
    <xf numFmtId="0" fontId="0" fillId="7" borderId="15" xfId="0" applyFill="1" applyBorder="1">
      <alignment vertical="center"/>
    </xf>
    <xf numFmtId="0" fontId="0" fillId="7" borderId="16" xfId="0" applyFill="1" applyBorder="1">
      <alignment vertical="center"/>
    </xf>
  </cellXfs>
  <cellStyles count="4">
    <cellStyle name="パーセント" xfId="3" builtinId="5"/>
    <cellStyle name="ハイパーリンク" xfId="2" builtinId="8"/>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866773</xdr:colOff>
      <xdr:row>25</xdr:row>
      <xdr:rowOff>142875</xdr:rowOff>
    </xdr:from>
    <xdr:to>
      <xdr:col>8</xdr:col>
      <xdr:colOff>571500</xdr:colOff>
      <xdr:row>28</xdr:row>
      <xdr:rowOff>0</xdr:rowOff>
    </xdr:to>
    <xdr:sp macro="" textlink="">
      <xdr:nvSpPr>
        <xdr:cNvPr id="15" name="吹き出し: 四角形 4">
          <a:extLst>
            <a:ext uri="{FF2B5EF4-FFF2-40B4-BE49-F238E27FC236}">
              <a16:creationId xmlns:a16="http://schemas.microsoft.com/office/drawing/2014/main" id="{4C4BB2BA-6813-4F24-97DC-7E294719B785}"/>
            </a:ext>
          </a:extLst>
        </xdr:cNvPr>
        <xdr:cNvSpPr/>
      </xdr:nvSpPr>
      <xdr:spPr>
        <a:xfrm>
          <a:off x="9372598" y="6762750"/>
          <a:ext cx="1419227" cy="609600"/>
        </a:xfrm>
        <a:prstGeom prst="wedgeRectCallout">
          <a:avLst>
            <a:gd name="adj1" fmla="val -45896"/>
            <a:gd name="adj2" fmla="val 8306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800">
              <a:solidFill>
                <a:schemeClr val="lt1"/>
              </a:solidFill>
              <a:effectLst/>
              <a:latin typeface="+mn-lt"/>
              <a:ea typeface="+mn-ea"/>
              <a:cs typeface="+mn-cs"/>
            </a:rPr>
            <a:t>車両本体及びリフト又はスロープの設置費</a:t>
          </a:r>
          <a:r>
            <a:rPr lang="ja-JP" altLang="en-US" sz="800">
              <a:solidFill>
                <a:schemeClr val="lt1"/>
              </a:solidFill>
              <a:effectLst/>
              <a:latin typeface="+mn-lt"/>
              <a:ea typeface="+mn-ea"/>
              <a:cs typeface="+mn-cs"/>
            </a:rPr>
            <a:t>に限る。</a:t>
          </a:r>
          <a:endParaRPr lang="en-US" altLang="ja-JP" sz="800">
            <a:solidFill>
              <a:schemeClr val="lt1"/>
            </a:solidFill>
            <a:effectLst/>
            <a:latin typeface="+mn-lt"/>
            <a:ea typeface="+mn-ea"/>
            <a:cs typeface="+mn-cs"/>
          </a:endParaRPr>
        </a:p>
        <a:p>
          <a:pPr algn="l"/>
          <a:r>
            <a:rPr kumimoji="1" lang="ja-JP" altLang="en-US" sz="800"/>
            <a:t>税金は除く</a:t>
          </a:r>
        </a:p>
      </xdr:txBody>
    </xdr:sp>
    <xdr:clientData/>
  </xdr:twoCellAnchor>
  <xdr:twoCellAnchor>
    <xdr:from>
      <xdr:col>5</xdr:col>
      <xdr:colOff>1495424</xdr:colOff>
      <xdr:row>17</xdr:row>
      <xdr:rowOff>209550</xdr:rowOff>
    </xdr:from>
    <xdr:to>
      <xdr:col>6</xdr:col>
      <xdr:colOff>152399</xdr:colOff>
      <xdr:row>18</xdr:row>
      <xdr:rowOff>200025</xdr:rowOff>
    </xdr:to>
    <xdr:sp macro="" textlink="">
      <xdr:nvSpPr>
        <xdr:cNvPr id="6" name="吹き出し: 四角形 5">
          <a:extLst>
            <a:ext uri="{FF2B5EF4-FFF2-40B4-BE49-F238E27FC236}">
              <a16:creationId xmlns:a16="http://schemas.microsoft.com/office/drawing/2014/main" id="{1B795778-BE93-4A3D-9823-10B9FC81DD51}"/>
            </a:ext>
          </a:extLst>
        </xdr:cNvPr>
        <xdr:cNvSpPr/>
      </xdr:nvSpPr>
      <xdr:spPr>
        <a:xfrm>
          <a:off x="6753224" y="4924425"/>
          <a:ext cx="752475" cy="228600"/>
        </a:xfrm>
        <a:prstGeom prst="wedgeRectCallout">
          <a:avLst>
            <a:gd name="adj1" fmla="val 33691"/>
            <a:gd name="adj2" fmla="val 7983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税金は除く</a:t>
          </a:r>
        </a:p>
      </xdr:txBody>
    </xdr:sp>
    <xdr:clientData/>
  </xdr:twoCellAnchor>
  <xdr:twoCellAnchor>
    <xdr:from>
      <xdr:col>9</xdr:col>
      <xdr:colOff>0</xdr:colOff>
      <xdr:row>17</xdr:row>
      <xdr:rowOff>66675</xdr:rowOff>
    </xdr:from>
    <xdr:to>
      <xdr:col>9</xdr:col>
      <xdr:colOff>1457325</xdr:colOff>
      <xdr:row>20</xdr:row>
      <xdr:rowOff>0</xdr:rowOff>
    </xdr:to>
    <xdr:sp macro="" textlink="">
      <xdr:nvSpPr>
        <xdr:cNvPr id="8" name="吹き出し: 四角形 7">
          <a:extLst>
            <a:ext uri="{FF2B5EF4-FFF2-40B4-BE49-F238E27FC236}">
              <a16:creationId xmlns:a16="http://schemas.microsoft.com/office/drawing/2014/main" id="{0F8A28D2-146F-4E3F-B9CF-CB83534C8BB8}"/>
            </a:ext>
          </a:extLst>
        </xdr:cNvPr>
        <xdr:cNvSpPr/>
      </xdr:nvSpPr>
      <xdr:spPr>
        <a:xfrm>
          <a:off x="10048875" y="4781550"/>
          <a:ext cx="1457325" cy="647700"/>
        </a:xfrm>
        <a:prstGeom prst="wedgeRectCallout">
          <a:avLst>
            <a:gd name="adj1" fmla="val -49969"/>
            <a:gd name="adj2" fmla="val 6586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リフト等を取り付けない同型車両価格。通常車両見積書またはカタログより入力</a:t>
          </a:r>
        </a:p>
      </xdr:txBody>
    </xdr:sp>
    <xdr:clientData/>
  </xdr:twoCellAnchor>
  <xdr:twoCellAnchor>
    <xdr:from>
      <xdr:col>9</xdr:col>
      <xdr:colOff>695325</xdr:colOff>
      <xdr:row>1</xdr:row>
      <xdr:rowOff>85725</xdr:rowOff>
    </xdr:from>
    <xdr:to>
      <xdr:col>10</xdr:col>
      <xdr:colOff>523875</xdr:colOff>
      <xdr:row>2</xdr:row>
      <xdr:rowOff>295275</xdr:rowOff>
    </xdr:to>
    <xdr:sp macro="" textlink="">
      <xdr:nvSpPr>
        <xdr:cNvPr id="9" name="吹き出し: 四角形 8">
          <a:extLst>
            <a:ext uri="{FF2B5EF4-FFF2-40B4-BE49-F238E27FC236}">
              <a16:creationId xmlns:a16="http://schemas.microsoft.com/office/drawing/2014/main" id="{63172089-515B-0FB1-1403-F9250A7255F9}"/>
            </a:ext>
          </a:extLst>
        </xdr:cNvPr>
        <xdr:cNvSpPr/>
      </xdr:nvSpPr>
      <xdr:spPr>
        <a:xfrm>
          <a:off x="10820400" y="342900"/>
          <a:ext cx="1343025" cy="457200"/>
        </a:xfrm>
        <a:prstGeom prst="wedgeRectCallout">
          <a:avLst>
            <a:gd name="adj1" fmla="val -33657"/>
            <a:gd name="adj2" fmla="val 8878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新車導入の場合は、「経過していない」を選択</a:t>
          </a:r>
        </a:p>
      </xdr:txBody>
    </xdr:sp>
    <xdr:clientData/>
  </xdr:twoCellAnchor>
  <xdr:twoCellAnchor>
    <xdr:from>
      <xdr:col>5</xdr:col>
      <xdr:colOff>1581150</xdr:colOff>
      <xdr:row>2</xdr:row>
      <xdr:rowOff>238125</xdr:rowOff>
    </xdr:from>
    <xdr:to>
      <xdr:col>6</xdr:col>
      <xdr:colOff>219074</xdr:colOff>
      <xdr:row>3</xdr:row>
      <xdr:rowOff>228600</xdr:rowOff>
    </xdr:to>
    <xdr:sp macro="" textlink="">
      <xdr:nvSpPr>
        <xdr:cNvPr id="10" name="吹き出し: 四角形 9">
          <a:extLst>
            <a:ext uri="{FF2B5EF4-FFF2-40B4-BE49-F238E27FC236}">
              <a16:creationId xmlns:a16="http://schemas.microsoft.com/office/drawing/2014/main" id="{96040009-8906-4578-BD23-4C8ECBA6A3C5}"/>
            </a:ext>
          </a:extLst>
        </xdr:cNvPr>
        <xdr:cNvSpPr/>
      </xdr:nvSpPr>
      <xdr:spPr>
        <a:xfrm>
          <a:off x="6838950" y="981075"/>
          <a:ext cx="733424" cy="304800"/>
        </a:xfrm>
        <a:prstGeom prst="wedgeRectCallout">
          <a:avLst>
            <a:gd name="adj1" fmla="val 33691"/>
            <a:gd name="adj2" fmla="val 7983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税金は除く</a:t>
          </a:r>
        </a:p>
      </xdr:txBody>
    </xdr:sp>
    <xdr:clientData/>
  </xdr:twoCellAnchor>
  <xdr:twoCellAnchor>
    <xdr:from>
      <xdr:col>6</xdr:col>
      <xdr:colOff>866773</xdr:colOff>
      <xdr:row>34</xdr:row>
      <xdr:rowOff>85726</xdr:rowOff>
    </xdr:from>
    <xdr:to>
      <xdr:col>9</xdr:col>
      <xdr:colOff>476250</xdr:colOff>
      <xdr:row>36</xdr:row>
      <xdr:rowOff>19050</xdr:rowOff>
    </xdr:to>
    <xdr:sp macro="" textlink="">
      <xdr:nvSpPr>
        <xdr:cNvPr id="20" name="吹き出し: 四角形 2">
          <a:extLst>
            <a:ext uri="{FF2B5EF4-FFF2-40B4-BE49-F238E27FC236}">
              <a16:creationId xmlns:a16="http://schemas.microsoft.com/office/drawing/2014/main" id="{E4D33DD1-B776-093F-EA3D-C5C6A2CA76A9}"/>
            </a:ext>
          </a:extLst>
        </xdr:cNvPr>
        <xdr:cNvSpPr/>
      </xdr:nvSpPr>
      <xdr:spPr>
        <a:xfrm>
          <a:off x="9372598" y="9058276"/>
          <a:ext cx="2486027" cy="447674"/>
        </a:xfrm>
        <a:prstGeom prst="wedgeRectCallout">
          <a:avLst>
            <a:gd name="adj1" fmla="val -45896"/>
            <a:gd name="adj2" fmla="val 8306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800">
              <a:solidFill>
                <a:schemeClr val="lt1"/>
              </a:solidFill>
              <a:effectLst/>
              <a:latin typeface="+mn-lt"/>
              <a:ea typeface="+mn-ea"/>
              <a:cs typeface="+mn-cs"/>
            </a:rPr>
            <a:t>車両本体及びリフト又はスロープの設置費</a:t>
          </a:r>
          <a:r>
            <a:rPr lang="ja-JP" altLang="en-US" sz="800">
              <a:solidFill>
                <a:schemeClr val="lt1"/>
              </a:solidFill>
              <a:effectLst/>
              <a:latin typeface="+mn-lt"/>
              <a:ea typeface="+mn-ea"/>
              <a:cs typeface="+mn-cs"/>
            </a:rPr>
            <a:t>に限る。</a:t>
          </a:r>
          <a:endParaRPr lang="en-US" altLang="ja-JP" sz="800">
            <a:solidFill>
              <a:schemeClr val="lt1"/>
            </a:solidFill>
            <a:effectLst/>
            <a:latin typeface="+mn-lt"/>
            <a:ea typeface="+mn-ea"/>
            <a:cs typeface="+mn-cs"/>
          </a:endParaRPr>
        </a:p>
        <a:p>
          <a:pPr algn="l"/>
          <a:r>
            <a:rPr kumimoji="1" lang="ja-JP" altLang="en-US" sz="800"/>
            <a:t>税金は除く</a:t>
          </a:r>
        </a:p>
      </xdr:txBody>
    </xdr:sp>
    <xdr:clientData/>
  </xdr:twoCellAnchor>
  <xdr:twoCellAnchor>
    <xdr:from>
      <xdr:col>6</xdr:col>
      <xdr:colOff>866773</xdr:colOff>
      <xdr:row>42</xdr:row>
      <xdr:rowOff>57151</xdr:rowOff>
    </xdr:from>
    <xdr:to>
      <xdr:col>9</xdr:col>
      <xdr:colOff>476250</xdr:colOff>
      <xdr:row>43</xdr:row>
      <xdr:rowOff>247650</xdr:rowOff>
    </xdr:to>
    <xdr:sp macro="" textlink="">
      <xdr:nvSpPr>
        <xdr:cNvPr id="19" name="吹き出し: 四角形 3">
          <a:extLst>
            <a:ext uri="{FF2B5EF4-FFF2-40B4-BE49-F238E27FC236}">
              <a16:creationId xmlns:a16="http://schemas.microsoft.com/office/drawing/2014/main" id="{183E9EB6-7602-8090-F2F8-9D70895A9F50}"/>
            </a:ext>
          </a:extLst>
        </xdr:cNvPr>
        <xdr:cNvSpPr/>
      </xdr:nvSpPr>
      <xdr:spPr>
        <a:xfrm>
          <a:off x="9372598" y="11068051"/>
          <a:ext cx="2486027" cy="447674"/>
        </a:xfrm>
        <a:prstGeom prst="wedgeRectCallout">
          <a:avLst>
            <a:gd name="adj1" fmla="val -45896"/>
            <a:gd name="adj2" fmla="val 8306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800">
              <a:solidFill>
                <a:schemeClr val="lt1"/>
              </a:solidFill>
              <a:effectLst/>
              <a:latin typeface="+mn-lt"/>
              <a:ea typeface="+mn-ea"/>
              <a:cs typeface="+mn-cs"/>
            </a:rPr>
            <a:t>車両本体及びリフト又はスロープの設置費</a:t>
          </a:r>
          <a:r>
            <a:rPr lang="ja-JP" altLang="en-US" sz="800">
              <a:solidFill>
                <a:schemeClr val="lt1"/>
              </a:solidFill>
              <a:effectLst/>
              <a:latin typeface="+mn-lt"/>
              <a:ea typeface="+mn-ea"/>
              <a:cs typeface="+mn-cs"/>
            </a:rPr>
            <a:t>に限る。</a:t>
          </a:r>
          <a:endParaRPr lang="en-US" altLang="ja-JP" sz="800">
            <a:solidFill>
              <a:schemeClr val="lt1"/>
            </a:solidFill>
            <a:effectLst/>
            <a:latin typeface="+mn-lt"/>
            <a:ea typeface="+mn-ea"/>
            <a:cs typeface="+mn-cs"/>
          </a:endParaRPr>
        </a:p>
        <a:p>
          <a:pPr algn="l"/>
          <a:r>
            <a:rPr kumimoji="1" lang="ja-JP" altLang="en-US" sz="800"/>
            <a:t>税金は除く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1276349</xdr:colOff>
      <xdr:row>15</xdr:row>
      <xdr:rowOff>28575</xdr:rowOff>
    </xdr:from>
    <xdr:to>
      <xdr:col>5</xdr:col>
      <xdr:colOff>2333624</xdr:colOff>
      <xdr:row>16</xdr:row>
      <xdr:rowOff>228600</xdr:rowOff>
    </xdr:to>
    <xdr:sp macro="" textlink="">
      <xdr:nvSpPr>
        <xdr:cNvPr id="2" name="吹き出し: 四角形 1">
          <a:extLst>
            <a:ext uri="{FF2B5EF4-FFF2-40B4-BE49-F238E27FC236}">
              <a16:creationId xmlns:a16="http://schemas.microsoft.com/office/drawing/2014/main" id="{62494BD7-C5D2-4914-8BA8-5D143A238312}"/>
            </a:ext>
          </a:extLst>
        </xdr:cNvPr>
        <xdr:cNvSpPr/>
      </xdr:nvSpPr>
      <xdr:spPr>
        <a:xfrm>
          <a:off x="7191374" y="4810125"/>
          <a:ext cx="1057275" cy="447675"/>
        </a:xfrm>
        <a:prstGeom prst="wedgeRectCallout">
          <a:avLst>
            <a:gd name="adj1" fmla="val -33716"/>
            <a:gd name="adj2" fmla="val -7760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プルダウンで選択してください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38099</xdr:colOff>
      <xdr:row>1</xdr:row>
      <xdr:rowOff>85725</xdr:rowOff>
    </xdr:from>
    <xdr:to>
      <xdr:col>9</xdr:col>
      <xdr:colOff>409575</xdr:colOff>
      <xdr:row>3</xdr:row>
      <xdr:rowOff>171450</xdr:rowOff>
    </xdr:to>
    <xdr:sp macro="" textlink="">
      <xdr:nvSpPr>
        <xdr:cNvPr id="2" name="吹き出し: 四角形 1">
          <a:extLst>
            <a:ext uri="{FF2B5EF4-FFF2-40B4-BE49-F238E27FC236}">
              <a16:creationId xmlns:a16="http://schemas.microsoft.com/office/drawing/2014/main" id="{B4EE2CE2-0224-DA09-D5BE-4289AE96A9C4}"/>
            </a:ext>
          </a:extLst>
        </xdr:cNvPr>
        <xdr:cNvSpPr/>
      </xdr:nvSpPr>
      <xdr:spPr>
        <a:xfrm>
          <a:off x="9010649" y="342900"/>
          <a:ext cx="1457326" cy="647700"/>
        </a:xfrm>
        <a:prstGeom prst="wedgeRectCallout">
          <a:avLst>
            <a:gd name="adj1" fmla="val -32976"/>
            <a:gd name="adj2" fmla="val 6733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リフトを取り付けない同型車両価格。通常車両見積書またはカタログより入力</a:t>
          </a:r>
        </a:p>
      </xdr:txBody>
    </xdr:sp>
    <xdr:clientData/>
  </xdr:twoCellAnchor>
  <xdr:twoCellAnchor>
    <xdr:from>
      <xdr:col>5</xdr:col>
      <xdr:colOff>1371600</xdr:colOff>
      <xdr:row>2</xdr:row>
      <xdr:rowOff>200025</xdr:rowOff>
    </xdr:from>
    <xdr:to>
      <xdr:col>6</xdr:col>
      <xdr:colOff>228600</xdr:colOff>
      <xdr:row>3</xdr:row>
      <xdr:rowOff>190500</xdr:rowOff>
    </xdr:to>
    <xdr:sp macro="" textlink="">
      <xdr:nvSpPr>
        <xdr:cNvPr id="3" name="吹き出し: 四角形 2">
          <a:extLst>
            <a:ext uri="{FF2B5EF4-FFF2-40B4-BE49-F238E27FC236}">
              <a16:creationId xmlns:a16="http://schemas.microsoft.com/office/drawing/2014/main" id="{F74AE162-F717-43AB-B3D6-DB4A50C9A003}"/>
            </a:ext>
          </a:extLst>
        </xdr:cNvPr>
        <xdr:cNvSpPr/>
      </xdr:nvSpPr>
      <xdr:spPr>
        <a:xfrm>
          <a:off x="6867525" y="704850"/>
          <a:ext cx="800100" cy="304800"/>
        </a:xfrm>
        <a:prstGeom prst="wedgeRectCallout">
          <a:avLst>
            <a:gd name="adj1" fmla="val 33691"/>
            <a:gd name="adj2" fmla="val 7983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税金は除く</a:t>
          </a:r>
        </a:p>
      </xdr:txBody>
    </xdr:sp>
    <xdr:clientData/>
  </xdr:twoCellAnchor>
  <xdr:twoCellAnchor>
    <xdr:from>
      <xdr:col>7</xdr:col>
      <xdr:colOff>28575</xdr:colOff>
      <xdr:row>36</xdr:row>
      <xdr:rowOff>180975</xdr:rowOff>
    </xdr:from>
    <xdr:to>
      <xdr:col>8</xdr:col>
      <xdr:colOff>285750</xdr:colOff>
      <xdr:row>37</xdr:row>
      <xdr:rowOff>228600</xdr:rowOff>
    </xdr:to>
    <xdr:sp macro="" textlink="">
      <xdr:nvSpPr>
        <xdr:cNvPr id="5" name="吹き出し: 四角形 4">
          <a:extLst>
            <a:ext uri="{FF2B5EF4-FFF2-40B4-BE49-F238E27FC236}">
              <a16:creationId xmlns:a16="http://schemas.microsoft.com/office/drawing/2014/main" id="{152CD3D3-159D-4727-B54A-DA9DC6F41532}"/>
            </a:ext>
          </a:extLst>
        </xdr:cNvPr>
        <xdr:cNvSpPr/>
      </xdr:nvSpPr>
      <xdr:spPr>
        <a:xfrm>
          <a:off x="8458200" y="9582150"/>
          <a:ext cx="800100" cy="304800"/>
        </a:xfrm>
        <a:prstGeom prst="wedgeRectCallout">
          <a:avLst>
            <a:gd name="adj1" fmla="val -57976"/>
            <a:gd name="adj2" fmla="val 7983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税金は除く</a:t>
          </a:r>
        </a:p>
      </xdr:txBody>
    </xdr:sp>
    <xdr:clientData/>
  </xdr:twoCellAnchor>
  <xdr:twoCellAnchor>
    <xdr:from>
      <xdr:col>7</xdr:col>
      <xdr:colOff>38100</xdr:colOff>
      <xdr:row>10</xdr:row>
      <xdr:rowOff>228599</xdr:rowOff>
    </xdr:from>
    <xdr:to>
      <xdr:col>8</xdr:col>
      <xdr:colOff>295275</xdr:colOff>
      <xdr:row>12</xdr:row>
      <xdr:rowOff>171449</xdr:rowOff>
    </xdr:to>
    <xdr:sp macro="" textlink="">
      <xdr:nvSpPr>
        <xdr:cNvPr id="52" name="吹き出し: 四角形 51">
          <a:extLst>
            <a:ext uri="{FF2B5EF4-FFF2-40B4-BE49-F238E27FC236}">
              <a16:creationId xmlns:a16="http://schemas.microsoft.com/office/drawing/2014/main" id="{9EF7CAA2-5FB5-447B-A4B2-B30FF8FB133E}"/>
            </a:ext>
          </a:extLst>
        </xdr:cNvPr>
        <xdr:cNvSpPr/>
      </xdr:nvSpPr>
      <xdr:spPr>
        <a:xfrm>
          <a:off x="8467725" y="2724149"/>
          <a:ext cx="800100" cy="447675"/>
        </a:xfrm>
        <a:prstGeom prst="wedgeRectCallout">
          <a:avLst>
            <a:gd name="adj1" fmla="val -57976"/>
            <a:gd name="adj2" fmla="val 7983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t>I 2</a:t>
          </a:r>
          <a:r>
            <a:rPr kumimoji="1" lang="ja-JP" altLang="en-US" sz="800"/>
            <a:t>～</a:t>
          </a:r>
          <a:r>
            <a:rPr kumimoji="1" lang="en-US" altLang="ja-JP" sz="800"/>
            <a:t>I 8</a:t>
          </a:r>
          <a:r>
            <a:rPr kumimoji="1" lang="ja-JP" altLang="en-US" sz="800"/>
            <a:t>まで、税金は除く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161926</xdr:colOff>
      <xdr:row>2</xdr:row>
      <xdr:rowOff>285750</xdr:rowOff>
    </xdr:from>
    <xdr:to>
      <xdr:col>6</xdr:col>
      <xdr:colOff>962026</xdr:colOff>
      <xdr:row>3</xdr:row>
      <xdr:rowOff>276225</xdr:rowOff>
    </xdr:to>
    <xdr:sp macro="" textlink="">
      <xdr:nvSpPr>
        <xdr:cNvPr id="2" name="吹き出し: 四角形 1">
          <a:extLst>
            <a:ext uri="{FF2B5EF4-FFF2-40B4-BE49-F238E27FC236}">
              <a16:creationId xmlns:a16="http://schemas.microsoft.com/office/drawing/2014/main" id="{88CECED6-AEF0-4036-9C48-712A0918A735}"/>
            </a:ext>
          </a:extLst>
        </xdr:cNvPr>
        <xdr:cNvSpPr/>
      </xdr:nvSpPr>
      <xdr:spPr>
        <a:xfrm>
          <a:off x="8029576" y="923925"/>
          <a:ext cx="800100" cy="304800"/>
        </a:xfrm>
        <a:prstGeom prst="wedgeRectCallout">
          <a:avLst>
            <a:gd name="adj1" fmla="val -32976"/>
            <a:gd name="adj2" fmla="val 6733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税金は除く</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02871-B387-4401-8F15-0F6945A48675}">
  <sheetPr codeName="Sheet2">
    <tabColor rgb="FFFFFF00"/>
  </sheetPr>
  <dimension ref="A1:R50"/>
  <sheetViews>
    <sheetView workbookViewId="0">
      <selection activeCell="F3" sqref="F3"/>
    </sheetView>
  </sheetViews>
  <sheetFormatPr defaultColWidth="0" defaultRowHeight="18"/>
  <cols>
    <col min="1" max="1" width="4.09765625" customWidth="1"/>
    <col min="2" max="2" width="33.59765625" customWidth="1"/>
    <col min="3" max="3" width="42.5" customWidth="1"/>
    <col min="4" max="15" width="9" customWidth="1"/>
    <col min="16" max="16" width="9" hidden="1" customWidth="1"/>
    <col min="17" max="17" width="15.09765625" hidden="1" customWidth="1"/>
    <col min="18" max="18" width="13.59765625" hidden="1" customWidth="1"/>
    <col min="19" max="16384" width="9" hidden="1"/>
  </cols>
  <sheetData>
    <row r="1" spans="2:18" ht="18.600000000000001" thickBot="1">
      <c r="B1" s="14" t="s">
        <v>0</v>
      </c>
      <c r="Q1" t="s">
        <v>1</v>
      </c>
    </row>
    <row r="2" spans="2:18" ht="18.600000000000001" thickBot="1"/>
    <row r="3" spans="2:18" s="16" customFormat="1" ht="22.8" thickBot="1">
      <c r="B3" s="15" t="s">
        <v>2</v>
      </c>
      <c r="C3" s="140"/>
    </row>
    <row r="4" spans="2:18" ht="21.6" thickBot="1">
      <c r="B4" t="s">
        <v>3</v>
      </c>
      <c r="Q4" t="s">
        <v>4</v>
      </c>
      <c r="R4" s="139" t="s">
        <v>5</v>
      </c>
    </row>
    <row r="5" spans="2:18" s="16" customFormat="1" ht="22.8" thickBot="1">
      <c r="B5" s="15" t="s">
        <v>6</v>
      </c>
      <c r="C5" s="140"/>
      <c r="Q5" s="16" t="s">
        <v>7</v>
      </c>
      <c r="R5" s="139" t="s">
        <v>8</v>
      </c>
    </row>
    <row r="6" spans="2:18" ht="21">
      <c r="Q6" t="s">
        <v>9</v>
      </c>
      <c r="R6" s="139" t="s">
        <v>10</v>
      </c>
    </row>
    <row r="7" spans="2:18" ht="21.6" thickBot="1">
      <c r="Q7" t="s">
        <v>11</v>
      </c>
      <c r="R7" s="139" t="s">
        <v>12</v>
      </c>
    </row>
    <row r="8" spans="2:18" s="16" customFormat="1" ht="22.8" thickBot="1">
      <c r="B8" s="15" t="s">
        <v>13</v>
      </c>
      <c r="C8" s="141"/>
      <c r="Q8" s="16" t="s">
        <v>14</v>
      </c>
      <c r="R8" s="139" t="s">
        <v>15</v>
      </c>
    </row>
    <row r="9" spans="2:18" ht="21">
      <c r="B9" t="s">
        <v>16</v>
      </c>
      <c r="Q9" t="s">
        <v>17</v>
      </c>
      <c r="R9" s="139" t="s">
        <v>18</v>
      </c>
    </row>
    <row r="10" spans="2:18" ht="21">
      <c r="Q10" t="s">
        <v>19</v>
      </c>
      <c r="R10" s="139" t="s">
        <v>20</v>
      </c>
    </row>
    <row r="11" spans="2:18" ht="21.6" thickBot="1">
      <c r="B11" s="13" t="s">
        <v>21</v>
      </c>
      <c r="C11" t="s">
        <v>22</v>
      </c>
      <c r="Q11" t="s">
        <v>23</v>
      </c>
      <c r="R11" s="139" t="s">
        <v>24</v>
      </c>
    </row>
    <row r="12" spans="2:18" s="16" customFormat="1" ht="22.8" thickBot="1">
      <c r="B12" s="15" t="s">
        <v>25</v>
      </c>
      <c r="C12" s="141"/>
      <c r="Q12" s="16" t="s">
        <v>26</v>
      </c>
      <c r="R12" s="139" t="s">
        <v>27</v>
      </c>
    </row>
    <row r="13" spans="2:18" s="16" customFormat="1" ht="22.8" thickBot="1">
      <c r="B13" s="15" t="s">
        <v>28</v>
      </c>
      <c r="C13" s="140"/>
      <c r="Q13" s="16" t="s">
        <v>29</v>
      </c>
      <c r="R13" s="139" t="s">
        <v>30</v>
      </c>
    </row>
    <row r="14" spans="2:18" ht="21">
      <c r="R14" s="139" t="s">
        <v>31</v>
      </c>
    </row>
    <row r="15" spans="2:18" ht="21">
      <c r="R15" s="139" t="s">
        <v>32</v>
      </c>
    </row>
    <row r="16" spans="2:18" ht="21">
      <c r="R16" s="139" t="s">
        <v>33</v>
      </c>
    </row>
    <row r="17" spans="2:18" ht="21">
      <c r="B17" t="s">
        <v>34</v>
      </c>
      <c r="R17" s="139" t="s">
        <v>35</v>
      </c>
    </row>
    <row r="18" spans="2:18" ht="21">
      <c r="B18" t="s">
        <v>36</v>
      </c>
      <c r="R18" s="139" t="s">
        <v>37</v>
      </c>
    </row>
    <row r="19" spans="2:18" ht="21">
      <c r="B19" s="127" t="s">
        <v>38</v>
      </c>
      <c r="R19" s="139" t="s">
        <v>39</v>
      </c>
    </row>
    <row r="20" spans="2:18" ht="21">
      <c r="B20" s="126" t="s">
        <v>40</v>
      </c>
      <c r="R20" s="139" t="s">
        <v>41</v>
      </c>
    </row>
    <row r="21" spans="2:18" ht="21">
      <c r="B21" t="s">
        <v>42</v>
      </c>
      <c r="R21" s="139" t="s">
        <v>43</v>
      </c>
    </row>
    <row r="22" spans="2:18" ht="21">
      <c r="B22" t="s">
        <v>44</v>
      </c>
      <c r="R22" s="139" t="s">
        <v>45</v>
      </c>
    </row>
    <row r="23" spans="2:18" ht="21">
      <c r="R23" s="139" t="s">
        <v>46</v>
      </c>
    </row>
    <row r="24" spans="2:18" ht="21">
      <c r="R24" s="139" t="s">
        <v>47</v>
      </c>
    </row>
    <row r="25" spans="2:18" ht="21">
      <c r="R25" s="139" t="s">
        <v>48</v>
      </c>
    </row>
    <row r="26" spans="2:18" ht="21">
      <c r="R26" s="139" t="s">
        <v>49</v>
      </c>
    </row>
    <row r="27" spans="2:18" ht="21">
      <c r="R27" s="139" t="s">
        <v>50</v>
      </c>
    </row>
    <row r="28" spans="2:18" ht="21">
      <c r="R28" s="139" t="s">
        <v>51</v>
      </c>
    </row>
    <row r="29" spans="2:18" ht="21">
      <c r="R29" s="139" t="s">
        <v>52</v>
      </c>
    </row>
    <row r="30" spans="2:18" ht="21">
      <c r="R30" s="139" t="s">
        <v>53</v>
      </c>
    </row>
    <row r="31" spans="2:18" ht="21">
      <c r="R31" s="139" t="s">
        <v>54</v>
      </c>
    </row>
    <row r="32" spans="2:18" ht="21">
      <c r="R32" s="139" t="s">
        <v>55</v>
      </c>
    </row>
    <row r="33" spans="18:18" ht="21">
      <c r="R33" s="139" t="s">
        <v>56</v>
      </c>
    </row>
    <row r="34" spans="18:18" ht="21">
      <c r="R34" s="139" t="s">
        <v>57</v>
      </c>
    </row>
    <row r="35" spans="18:18" ht="21">
      <c r="R35" s="139" t="s">
        <v>58</v>
      </c>
    </row>
    <row r="36" spans="18:18" ht="21">
      <c r="R36" s="139" t="s">
        <v>59</v>
      </c>
    </row>
    <row r="37" spans="18:18" ht="21">
      <c r="R37" s="139" t="s">
        <v>60</v>
      </c>
    </row>
    <row r="38" spans="18:18" ht="21">
      <c r="R38" s="139" t="s">
        <v>61</v>
      </c>
    </row>
    <row r="39" spans="18:18" ht="21">
      <c r="R39" s="139" t="s">
        <v>62</v>
      </c>
    </row>
    <row r="40" spans="18:18" ht="21">
      <c r="R40" s="139" t="s">
        <v>63</v>
      </c>
    </row>
    <row r="41" spans="18:18" ht="21">
      <c r="R41" s="139" t="s">
        <v>64</v>
      </c>
    </row>
    <row r="42" spans="18:18" ht="21">
      <c r="R42" s="139" t="s">
        <v>65</v>
      </c>
    </row>
    <row r="43" spans="18:18" ht="21">
      <c r="R43" s="139" t="s">
        <v>66</v>
      </c>
    </row>
    <row r="44" spans="18:18" ht="21">
      <c r="R44" s="139" t="s">
        <v>67</v>
      </c>
    </row>
    <row r="45" spans="18:18" ht="21">
      <c r="R45" s="139" t="s">
        <v>68</v>
      </c>
    </row>
    <row r="46" spans="18:18" ht="21">
      <c r="R46" s="139" t="s">
        <v>69</v>
      </c>
    </row>
    <row r="47" spans="18:18" ht="21">
      <c r="R47" s="139" t="s">
        <v>70</v>
      </c>
    </row>
    <row r="48" spans="18:18" ht="21">
      <c r="R48" s="139" t="s">
        <v>71</v>
      </c>
    </row>
    <row r="49" spans="18:18" ht="21">
      <c r="R49" s="139" t="s">
        <v>72</v>
      </c>
    </row>
    <row r="50" spans="18:18" ht="21">
      <c r="R50" s="139" t="s">
        <v>73</v>
      </c>
    </row>
  </sheetData>
  <sheetProtection algorithmName="SHA-512" hashValue="qYtSm6l+7HM7njAIb5H0t51DGrlNRgN5SYOil49cDr5xwhBOdqBSNg++xfYLr/iSY4OlhHrvSclrRaONpyIOfw==" saltValue="faqezZViVycEfml2dv8NBw==" spinCount="100000" sheet="1" objects="1" scenarios="1"/>
  <phoneticPr fontId="2"/>
  <dataValidations count="2">
    <dataValidation type="list" allowBlank="1" showInputMessage="1" showErrorMessage="1" sqref="C8" xr:uid="{BCAD434F-E272-49EA-8268-D0594A7859C1}">
      <formula1>$Q$4:$Q$13</formula1>
    </dataValidation>
    <dataValidation type="list" allowBlank="1" showInputMessage="1" showErrorMessage="1" sqref="C12" xr:uid="{9BBB4A91-611E-4403-A871-F3F5F1C0263A}">
      <formula1>$R$4:$R$50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12670-FE3D-4C65-A8E8-E3281DB654F5}">
  <sheetPr codeName="Sheet1">
    <tabColor theme="5" tint="0.59999389629810485"/>
  </sheetPr>
  <dimension ref="A1:W56"/>
  <sheetViews>
    <sheetView tabSelected="1" workbookViewId="0">
      <selection activeCell="C6" sqref="C6"/>
    </sheetView>
  </sheetViews>
  <sheetFormatPr defaultRowHeight="18" outlineLevelCol="1"/>
  <cols>
    <col min="1" max="1" width="3.3984375" style="37" customWidth="1"/>
    <col min="2" max="2" width="6.09765625" style="37" bestFit="1" customWidth="1"/>
    <col min="3" max="3" width="42.69921875" style="37" customWidth="1"/>
    <col min="4" max="4" width="16.69921875" style="37" customWidth="1"/>
    <col min="5" max="5" width="15.09765625" style="37" bestFit="1" customWidth="1"/>
    <col min="6" max="6" width="27.5" style="37" customWidth="1"/>
    <col min="7" max="7" width="14.3984375" style="37" bestFit="1" customWidth="1"/>
    <col min="8" max="8" width="8.09765625" style="37" customWidth="1"/>
    <col min="9" max="9" width="15.19921875" style="37" bestFit="1" customWidth="1"/>
    <col min="10" max="10" width="19.8984375" style="37" customWidth="1"/>
    <col min="11" max="11" width="7.69921875" customWidth="1"/>
    <col min="12" max="12" width="10.5" hidden="1" customWidth="1" outlineLevel="1"/>
    <col min="13" max="13" width="13" hidden="1" customWidth="1" outlineLevel="1"/>
    <col min="14" max="14" width="14.8984375" hidden="1" customWidth="1" outlineLevel="1"/>
    <col min="15" max="15" width="19.59765625" hidden="1" customWidth="1" outlineLevel="1"/>
    <col min="16" max="16" width="15.19921875" hidden="1" customWidth="1" outlineLevel="1"/>
    <col min="17" max="17" width="10.5" hidden="1" customWidth="1" outlineLevel="1"/>
    <col min="18" max="18" width="4.69921875" hidden="1" customWidth="1" outlineLevel="1"/>
    <col min="19" max="19" width="18.59765625" customWidth="1" collapsed="1"/>
    <col min="20" max="20" width="18.59765625" customWidth="1"/>
    <col min="21" max="21" width="3.3984375" customWidth="1"/>
    <col min="22" max="23" width="28.19921875" customWidth="1"/>
  </cols>
  <sheetData>
    <row r="1" spans="2:23" ht="19.2" thickTop="1" thickBot="1">
      <c r="F1" s="38" t="s">
        <v>0</v>
      </c>
      <c r="I1" s="39"/>
      <c r="S1" s="27" t="s">
        <v>74</v>
      </c>
      <c r="T1" s="28"/>
    </row>
    <row r="2" spans="2:23" ht="18.600000000000001" thickBot="1">
      <c r="F2" s="39"/>
      <c r="G2" s="39"/>
      <c r="H2" s="39"/>
      <c r="I2" s="39"/>
    </row>
    <row r="3" spans="2:23" ht="22.8" thickBot="1">
      <c r="B3" s="148" t="s">
        <v>75</v>
      </c>
      <c r="C3" s="149"/>
      <c r="D3" s="150"/>
      <c r="E3" s="135"/>
      <c r="F3" s="40"/>
      <c r="G3" s="40"/>
      <c r="H3" s="40"/>
    </row>
    <row r="4" spans="2:23" ht="18.600000000000001" thickBot="1">
      <c r="F4" s="116"/>
      <c r="G4" s="106" t="s">
        <v>76</v>
      </c>
      <c r="H4" s="106"/>
      <c r="I4" s="145" t="s">
        <v>77</v>
      </c>
      <c r="J4" s="146"/>
    </row>
    <row r="5" spans="2:23" ht="36.6" thickBot="1">
      <c r="B5" s="45" t="s">
        <v>78</v>
      </c>
      <c r="C5" s="45" t="s">
        <v>79</v>
      </c>
      <c r="D5" s="131" t="s">
        <v>80</v>
      </c>
      <c r="E5" s="134" t="s">
        <v>81</v>
      </c>
      <c r="F5" s="132" t="s">
        <v>82</v>
      </c>
      <c r="G5" s="46" t="s">
        <v>83</v>
      </c>
      <c r="H5" s="46" t="s">
        <v>84</v>
      </c>
      <c r="I5" s="117" t="s">
        <v>85</v>
      </c>
      <c r="J5" s="118" t="s">
        <v>86</v>
      </c>
      <c r="L5" s="23" t="s">
        <v>87</v>
      </c>
      <c r="M5" s="23" t="s">
        <v>88</v>
      </c>
      <c r="N5" s="21" t="s">
        <v>89</v>
      </c>
      <c r="O5" s="23" t="s">
        <v>90</v>
      </c>
      <c r="P5" t="s">
        <v>88</v>
      </c>
      <c r="S5" s="23" t="s">
        <v>91</v>
      </c>
      <c r="T5" s="11" t="s">
        <v>92</v>
      </c>
      <c r="V5" s="167" t="s">
        <v>308</v>
      </c>
      <c r="W5" s="167"/>
    </row>
    <row r="6" spans="2:23" ht="22.8" thickBot="1">
      <c r="B6" s="47" t="s">
        <v>93</v>
      </c>
      <c r="C6" s="48" t="s">
        <v>94</v>
      </c>
      <c r="D6" s="151" t="s">
        <v>95</v>
      </c>
      <c r="E6" s="133"/>
      <c r="F6" s="130"/>
      <c r="G6" s="50"/>
      <c r="H6" s="50"/>
      <c r="I6" s="119"/>
      <c r="J6" s="50" t="s">
        <v>96</v>
      </c>
      <c r="L6" s="17">
        <f>G6*1/4*(1-$Q$11)</f>
        <v>0</v>
      </c>
      <c r="M6" s="17" t="e">
        <f>IF(J6="経過していない",VLOOKUP(I6,$P$6:$Q$8,2,0),0)</f>
        <v>#N/A</v>
      </c>
      <c r="N6" s="17" t="e">
        <f>IF(G6*(1-$Q$11)&gt;M6,(G6*(1-$Q$11)-M6)*1/2,0)</f>
        <v>#N/A</v>
      </c>
      <c r="O6" s="17" t="e">
        <f>IF(L6&gt;N6,ROUNDDOWN(N6,-3),ROUNDDOWN(L6,-3))</f>
        <v>#N/A</v>
      </c>
      <c r="P6" t="s">
        <v>97</v>
      </c>
      <c r="Q6" s="35">
        <v>13400000</v>
      </c>
      <c r="S6" s="17">
        <f>G6*H6*(1-$Q$11)</f>
        <v>0</v>
      </c>
      <c r="T6" s="17">
        <f>IFERROR(IF(O6&gt;=1400000,1400000*H6,O6*H6),0)</f>
        <v>0</v>
      </c>
      <c r="V6" s="168" t="s">
        <v>309</v>
      </c>
      <c r="W6" s="168" t="s">
        <v>319</v>
      </c>
    </row>
    <row r="7" spans="2:23">
      <c r="B7" s="74"/>
      <c r="C7" s="53"/>
      <c r="D7" s="152"/>
      <c r="E7" s="128"/>
      <c r="F7" s="90"/>
      <c r="G7" s="50"/>
      <c r="H7" s="50"/>
      <c r="I7" s="119"/>
      <c r="J7" s="50" t="s">
        <v>96</v>
      </c>
      <c r="L7" s="17">
        <f>G7*1/4*(1-$Q$11)</f>
        <v>0</v>
      </c>
      <c r="M7" s="17" t="e">
        <f>IF(J7="経過していない",VLOOKUP(I7,$P$6:$Q$8,2,0),0)</f>
        <v>#N/A</v>
      </c>
      <c r="N7" s="17" t="e">
        <f>IF(G7*(1-$Q$11)&gt;M7,(G7*(1-$Q$11)-M7)*1/2,0)</f>
        <v>#N/A</v>
      </c>
      <c r="O7" s="17" t="e">
        <f>IF(L7&gt;N7,ROUNDDOWN(N7,-3),ROUNDDOWN(L7,-3))</f>
        <v>#N/A</v>
      </c>
      <c r="P7" t="s">
        <v>98</v>
      </c>
      <c r="Q7" s="35">
        <v>15400000</v>
      </c>
      <c r="S7" s="17">
        <f>G7*H7*(1-$Q$11)</f>
        <v>0</v>
      </c>
      <c r="T7" s="17">
        <f t="shared" ref="T7:T15" si="0">IFERROR(IF(O7&gt;=1400000,1400000*H7,O7*H7),0)</f>
        <v>0</v>
      </c>
      <c r="V7" s="168" t="s">
        <v>310</v>
      </c>
      <c r="W7" s="168" t="s">
        <v>321</v>
      </c>
    </row>
    <row r="8" spans="2:23">
      <c r="B8" s="74"/>
      <c r="C8" s="53"/>
      <c r="D8" s="152"/>
      <c r="E8" s="128"/>
      <c r="F8" s="90"/>
      <c r="G8" s="50"/>
      <c r="H8" s="50"/>
      <c r="I8" s="119"/>
      <c r="J8" s="50" t="s">
        <v>96</v>
      </c>
      <c r="L8" s="17">
        <f>G8*1/4*(1-$Q$11)</f>
        <v>0</v>
      </c>
      <c r="M8" s="17" t="e">
        <f>IF(J8="経過していない",VLOOKUP(I8,$P$6:$Q$8,2,0),0)</f>
        <v>#N/A</v>
      </c>
      <c r="N8" s="17" t="e">
        <f>IF(G8*(1-$Q$11)&gt;M8,(G8*(1-$Q$11)-M8)*1/2,0)</f>
        <v>#N/A</v>
      </c>
      <c r="O8" s="17" t="e">
        <f>IF(L8&gt;N8,ROUNDDOWN(N8,-3),ROUNDDOWN(L8,-3))</f>
        <v>#N/A</v>
      </c>
      <c r="P8" t="s">
        <v>99</v>
      </c>
      <c r="Q8" s="35">
        <v>18800000</v>
      </c>
      <c r="S8" s="17">
        <f>G8*H8*(1-$Q$11)</f>
        <v>0</v>
      </c>
      <c r="T8" s="17">
        <f t="shared" si="0"/>
        <v>0</v>
      </c>
      <c r="V8" s="168" t="s">
        <v>311</v>
      </c>
      <c r="W8" s="168" t="s">
        <v>322</v>
      </c>
    </row>
    <row r="9" spans="2:23">
      <c r="B9" s="74"/>
      <c r="C9" s="53"/>
      <c r="D9" s="152"/>
      <c r="E9" s="128"/>
      <c r="F9" s="90"/>
      <c r="G9" s="50"/>
      <c r="H9" s="50"/>
      <c r="I9" s="119"/>
      <c r="J9" s="50" t="s">
        <v>96</v>
      </c>
      <c r="L9" s="17">
        <f>G9*1/4*(1-$Q$11)</f>
        <v>0</v>
      </c>
      <c r="M9" s="17" t="e">
        <f>IF(J9="経過していない",VLOOKUP(I9,$P$6:$Q$8,2,0),0)</f>
        <v>#N/A</v>
      </c>
      <c r="N9" s="17" t="e">
        <f>IF(G9*(1-$Q$11)&gt;M9,(G9*(1-$Q$11)-M9)*1/2,0)</f>
        <v>#N/A</v>
      </c>
      <c r="O9" s="17" t="e">
        <f>IF(L9&gt;N9,ROUNDDOWN(N9,-3),ROUNDDOWN(L9,-3))</f>
        <v>#N/A</v>
      </c>
      <c r="Q9" s="35"/>
      <c r="S9" s="17">
        <f>G9*H9*(1-$Q$11)</f>
        <v>0</v>
      </c>
      <c r="T9" s="17">
        <f t="shared" si="0"/>
        <v>0</v>
      </c>
      <c r="V9" s="168" t="s">
        <v>312</v>
      </c>
      <c r="W9" s="168" t="s">
        <v>323</v>
      </c>
    </row>
    <row r="10" spans="2:23">
      <c r="B10" s="74"/>
      <c r="C10" s="53"/>
      <c r="D10" s="152"/>
      <c r="E10" s="128"/>
      <c r="F10" s="90"/>
      <c r="G10" s="50"/>
      <c r="H10" s="50"/>
      <c r="I10" s="119"/>
      <c r="J10" s="50" t="s">
        <v>96</v>
      </c>
      <c r="L10" s="17">
        <f>G10*1/4*(1-$Q$11)</f>
        <v>0</v>
      </c>
      <c r="M10" s="17" t="e">
        <f>IF(J10="経過していない",VLOOKUP(I10,$P$6:$Q$8,2,0),0)</f>
        <v>#N/A</v>
      </c>
      <c r="N10" s="17" t="e">
        <f>IF(G10*(1-$Q$11)&gt;M10,(G10*(1-$Q$11)-M10)*1/2,0)</f>
        <v>#N/A</v>
      </c>
      <c r="O10" s="17" t="e">
        <f>IF(L10&gt;N10,ROUNDDOWN(N10,-3),ROUNDDOWN(L10,-3))</f>
        <v>#N/A</v>
      </c>
      <c r="P10" s="6"/>
      <c r="Q10" s="6"/>
      <c r="S10" s="17">
        <f>G10*H10*(1-$Q$11)</f>
        <v>0</v>
      </c>
      <c r="T10" s="17">
        <f t="shared" si="0"/>
        <v>0</v>
      </c>
      <c r="V10" s="168" t="s">
        <v>320</v>
      </c>
      <c r="W10" s="168" t="s">
        <v>324</v>
      </c>
    </row>
    <row r="11" spans="2:23">
      <c r="B11" s="74"/>
      <c r="C11" s="53"/>
      <c r="D11" s="152"/>
      <c r="E11" s="128"/>
      <c r="F11" s="90"/>
      <c r="G11" s="50"/>
      <c r="H11" s="50"/>
      <c r="I11" s="119"/>
      <c r="J11" s="50" t="s">
        <v>96</v>
      </c>
      <c r="L11" s="17">
        <f>G11*1/4*(1-$Q$11)</f>
        <v>0</v>
      </c>
      <c r="M11" s="17" t="e">
        <f>IF(J11="経過していない",VLOOKUP(I11,$P$6:$Q$8,2,0),0)</f>
        <v>#N/A</v>
      </c>
      <c r="N11" s="17" t="e">
        <f>IF(G11*(1-$Q$11)&gt;M11,(G11*(1-$Q$11)-M11)*1/2,0)</f>
        <v>#N/A</v>
      </c>
      <c r="O11" s="17" t="e">
        <f>IF(L11&gt;N11,ROUNDDOWN(N11,-3),ROUNDDOWN(L11,-3))</f>
        <v>#N/A</v>
      </c>
      <c r="P11" s="6" t="s">
        <v>307</v>
      </c>
      <c r="Q11" s="166">
        <v>0.12479999999999999</v>
      </c>
      <c r="S11" s="17">
        <f>G11*H11*(1-$Q$11)</f>
        <v>0</v>
      </c>
      <c r="T11" s="17">
        <f t="shared" si="0"/>
        <v>0</v>
      </c>
      <c r="V11" s="168" t="s">
        <v>313</v>
      </c>
      <c r="W11" s="168" t="s">
        <v>325</v>
      </c>
    </row>
    <row r="12" spans="2:23">
      <c r="B12" s="74"/>
      <c r="C12" s="53"/>
      <c r="D12" s="152"/>
      <c r="E12" s="128"/>
      <c r="F12" s="90"/>
      <c r="G12" s="50"/>
      <c r="H12" s="50"/>
      <c r="I12" s="119"/>
      <c r="J12" s="50" t="s">
        <v>96</v>
      </c>
      <c r="L12" s="17">
        <f>G12*1/4*(1-$Q$11)</f>
        <v>0</v>
      </c>
      <c r="M12" s="17" t="e">
        <f t="shared" ref="M7:M15" si="1">IF(J12="経過していない",VLOOKUP(I12,$P$6:$Q$8,2,0),0)</f>
        <v>#N/A</v>
      </c>
      <c r="N12" s="17" t="e">
        <f>IF(G12*(1-$Q$11)&gt;M12,(G12*(1-$Q$11)-M12)*1/2,0)</f>
        <v>#N/A</v>
      </c>
      <c r="O12" s="17" t="e">
        <f>IF(L12&gt;N12,ROUNDDOWN(N12,-3),ROUNDDOWN(L12,-3))</f>
        <v>#N/A</v>
      </c>
      <c r="P12" s="6"/>
      <c r="Q12" s="6"/>
      <c r="S12" s="17">
        <f>G12*H12*(1-$Q$11)</f>
        <v>0</v>
      </c>
      <c r="T12" s="17">
        <f t="shared" si="0"/>
        <v>0</v>
      </c>
      <c r="V12" s="168" t="s">
        <v>314</v>
      </c>
      <c r="W12" s="168" t="s">
        <v>326</v>
      </c>
    </row>
    <row r="13" spans="2:23">
      <c r="B13" s="74"/>
      <c r="C13" s="53"/>
      <c r="D13" s="152"/>
      <c r="E13" s="128"/>
      <c r="F13" s="90"/>
      <c r="G13" s="50"/>
      <c r="H13" s="50"/>
      <c r="I13" s="119"/>
      <c r="J13" s="50" t="s">
        <v>96</v>
      </c>
      <c r="L13" s="17">
        <f>G13*1/4*(1-$Q$11)</f>
        <v>0</v>
      </c>
      <c r="M13" s="17" t="e">
        <f t="shared" si="1"/>
        <v>#N/A</v>
      </c>
      <c r="N13" s="17" t="e">
        <f>IF(G13*(1-$Q$11)&gt;M13,(G13*(1-$Q$11)-M13)*1/2,0)</f>
        <v>#N/A</v>
      </c>
      <c r="O13" s="17" t="e">
        <f>IF(L13&gt;N13,ROUNDDOWN(N13,-3),ROUNDDOWN(L13,-3))</f>
        <v>#N/A</v>
      </c>
      <c r="P13" s="6"/>
      <c r="Q13" s="6"/>
      <c r="S13" s="17">
        <f>G13*H13*(1-$Q$11)</f>
        <v>0</v>
      </c>
      <c r="T13" s="17">
        <f t="shared" si="0"/>
        <v>0</v>
      </c>
      <c r="V13" s="168" t="s">
        <v>315</v>
      </c>
      <c r="W13" s="168" t="s">
        <v>327</v>
      </c>
    </row>
    <row r="14" spans="2:23">
      <c r="B14" s="74"/>
      <c r="C14" s="53"/>
      <c r="D14" s="152"/>
      <c r="E14" s="128"/>
      <c r="F14" s="90"/>
      <c r="G14" s="50"/>
      <c r="H14" s="50"/>
      <c r="I14" s="119"/>
      <c r="J14" s="50" t="s">
        <v>96</v>
      </c>
      <c r="L14" s="17">
        <f>G14*1/4*(1-$Q$11)</f>
        <v>0</v>
      </c>
      <c r="M14" s="17" t="e">
        <f t="shared" si="1"/>
        <v>#N/A</v>
      </c>
      <c r="N14" s="17" t="e">
        <f>IF(G14*(1-$Q$11)&gt;M14,(G14*(1-$Q$11)-M14)*1/2,0)</f>
        <v>#N/A</v>
      </c>
      <c r="O14" s="17" t="e">
        <f>IF(L14&gt;N14,ROUNDDOWN(N14,-3),ROUNDDOWN(L14,-3))</f>
        <v>#N/A</v>
      </c>
      <c r="P14" s="6"/>
      <c r="Q14" s="6"/>
      <c r="S14" s="17">
        <f>G14*H14*(1-$Q$11)</f>
        <v>0</v>
      </c>
      <c r="T14" s="17">
        <f t="shared" si="0"/>
        <v>0</v>
      </c>
      <c r="V14" s="168" t="s">
        <v>316</v>
      </c>
      <c r="W14" s="168" t="s">
        <v>328</v>
      </c>
    </row>
    <row r="15" spans="2:23" ht="18.600000000000001" thickBot="1">
      <c r="B15" s="74"/>
      <c r="C15" s="92"/>
      <c r="D15" s="153"/>
      <c r="E15" s="129"/>
      <c r="F15" s="109"/>
      <c r="G15" s="50"/>
      <c r="H15" s="50"/>
      <c r="I15" s="120"/>
      <c r="J15" s="50" t="s">
        <v>96</v>
      </c>
      <c r="L15" s="4">
        <f>G15*1/4*(1-$Q$11)</f>
        <v>0</v>
      </c>
      <c r="M15" s="4" t="e">
        <f t="shared" si="1"/>
        <v>#N/A</v>
      </c>
      <c r="N15" s="4" t="e">
        <f>IF(G15*(1-$Q$11)&gt;M15,(G15*(1-$Q$11)-M15)*1/2,0)</f>
        <v>#N/A</v>
      </c>
      <c r="O15" s="4" t="e">
        <f>IF(L15&gt;N15,ROUNDDOWN(N15,-3),ROUNDDOWN(L15,-3))</f>
        <v>#N/A</v>
      </c>
      <c r="P15" s="6"/>
      <c r="Q15" s="6"/>
      <c r="S15" s="4">
        <f>G15*H15*(1-$Q$11)</f>
        <v>0</v>
      </c>
      <c r="T15" s="12">
        <f t="shared" si="0"/>
        <v>0</v>
      </c>
      <c r="V15" s="168" t="s">
        <v>317</v>
      </c>
      <c r="W15" s="168" t="s">
        <v>329</v>
      </c>
    </row>
    <row r="16" spans="2:23" ht="19.2" thickTop="1" thickBot="1">
      <c r="B16" s="77"/>
      <c r="C16" s="60"/>
      <c r="D16" s="61"/>
      <c r="E16" s="61"/>
      <c r="F16" s="78"/>
      <c r="G16" s="62"/>
      <c r="H16" s="112">
        <f>SUM(H6:H15)</f>
        <v>0</v>
      </c>
      <c r="I16" s="61"/>
      <c r="J16" s="113"/>
      <c r="L16" s="7"/>
      <c r="M16" s="7"/>
      <c r="N16" s="7"/>
      <c r="O16" s="8"/>
      <c r="P16" s="6"/>
      <c r="Q16" s="6"/>
      <c r="S16" s="25">
        <f>SUM(S6:S15)</f>
        <v>0</v>
      </c>
      <c r="T16" s="26">
        <f>ROUNDDOWN(SUM(T6:T15),-3)</f>
        <v>0</v>
      </c>
      <c r="V16" s="168" t="s">
        <v>318</v>
      </c>
      <c r="W16" s="168"/>
    </row>
    <row r="17" spans="2:23" ht="19.2" thickTop="1" thickBot="1">
      <c r="C17" s="40"/>
      <c r="D17" s="64" t="s">
        <v>100</v>
      </c>
      <c r="E17" s="64"/>
      <c r="F17" s="65" t="str">
        <f>IF(H16&gt;30,"交付申請上限は30両です。申請車両数を減らしてください。","交付上限内でありOK")</f>
        <v>交付上限内でありOK</v>
      </c>
      <c r="G17" s="66"/>
      <c r="H17" s="66"/>
      <c r="I17" s="67"/>
      <c r="J17" s="41"/>
      <c r="K17" s="5"/>
      <c r="L17" s="6"/>
      <c r="M17" s="6"/>
      <c r="N17" s="6"/>
      <c r="O17" s="6"/>
      <c r="P17" s="6"/>
      <c r="Q17" s="6"/>
      <c r="R17" s="6"/>
    </row>
    <row r="18" spans="2:23">
      <c r="C18" s="40"/>
      <c r="D18" s="41"/>
      <c r="E18" s="41"/>
      <c r="F18" s="80"/>
      <c r="G18" s="41"/>
      <c r="H18" s="81"/>
      <c r="I18" s="42"/>
      <c r="J18" s="42"/>
      <c r="K18" s="6"/>
      <c r="L18" s="6"/>
      <c r="M18" s="6"/>
      <c r="N18" s="6"/>
    </row>
    <row r="19" spans="2:23" ht="18.600000000000001" thickBot="1">
      <c r="C19" s="40"/>
      <c r="D19" s="41"/>
      <c r="E19" s="41"/>
      <c r="F19" s="41"/>
      <c r="G19" s="106" t="s">
        <v>76</v>
      </c>
      <c r="H19" s="106"/>
      <c r="I19" s="39"/>
      <c r="J19" s="43"/>
      <c r="L19" s="6"/>
      <c r="M19" s="6"/>
      <c r="V19" s="169" t="s">
        <v>330</v>
      </c>
      <c r="W19" s="170"/>
    </row>
    <row r="20" spans="2:23" ht="18.600000000000001" thickBot="1">
      <c r="B20" s="45" t="s">
        <v>78</v>
      </c>
      <c r="C20" s="45" t="s">
        <v>79</v>
      </c>
      <c r="D20" s="45" t="s">
        <v>80</v>
      </c>
      <c r="E20" s="134" t="s">
        <v>81</v>
      </c>
      <c r="F20" s="46" t="s">
        <v>82</v>
      </c>
      <c r="G20" s="46" t="s">
        <v>83</v>
      </c>
      <c r="H20" s="46" t="s">
        <v>84</v>
      </c>
      <c r="I20" s="46" t="s">
        <v>101</v>
      </c>
      <c r="L20" s="2" t="s">
        <v>87</v>
      </c>
      <c r="M20" s="2"/>
      <c r="N20" s="2" t="s">
        <v>102</v>
      </c>
      <c r="O20" s="6"/>
      <c r="P20" s="6"/>
      <c r="Q20" s="6"/>
      <c r="S20" s="2" t="s">
        <v>91</v>
      </c>
      <c r="T20" s="2" t="s">
        <v>103</v>
      </c>
      <c r="V20" s="169"/>
      <c r="W20" s="170"/>
    </row>
    <row r="21" spans="2:23" ht="22.8" thickBot="1">
      <c r="B21" s="47" t="s">
        <v>104</v>
      </c>
      <c r="C21" s="48" t="s">
        <v>105</v>
      </c>
      <c r="D21" s="156" t="s">
        <v>95</v>
      </c>
      <c r="E21" s="133"/>
      <c r="F21" s="90"/>
      <c r="G21" s="55"/>
      <c r="H21" s="55"/>
      <c r="I21" s="55"/>
      <c r="L21" s="17">
        <f>G21*1/4</f>
        <v>0</v>
      </c>
      <c r="M21" s="17"/>
      <c r="N21" s="17">
        <f>(G21-I21)*1/2</f>
        <v>0</v>
      </c>
      <c r="O21" s="6"/>
      <c r="P21" s="6"/>
      <c r="Q21" s="6"/>
      <c r="S21" s="17">
        <f>G21*H21</f>
        <v>0</v>
      </c>
      <c r="T21" s="17">
        <f>IF(I21&gt;G21,0,IF(L21&gt;N21,N21*H21,L21*H21))</f>
        <v>0</v>
      </c>
      <c r="V21" s="171" t="s">
        <v>331</v>
      </c>
      <c r="W21" s="172"/>
    </row>
    <row r="22" spans="2:23" ht="22.8" thickBot="1">
      <c r="B22" s="121" t="s">
        <v>106</v>
      </c>
      <c r="C22" s="53" t="s">
        <v>107</v>
      </c>
      <c r="D22" s="152"/>
      <c r="E22" s="133"/>
      <c r="F22" s="90"/>
      <c r="G22" s="55"/>
      <c r="H22" s="55"/>
      <c r="I22" s="55"/>
      <c r="L22" s="17">
        <f>G22*1/4</f>
        <v>0</v>
      </c>
      <c r="M22" s="17"/>
      <c r="N22" s="17">
        <f>(G22-I22)*1/2</f>
        <v>0</v>
      </c>
      <c r="O22" s="6"/>
      <c r="P22" s="6"/>
      <c r="Q22" s="6"/>
      <c r="S22" s="17">
        <f>G22*H22</f>
        <v>0</v>
      </c>
      <c r="T22" s="17">
        <f>IF(I22&gt;G22,0,IF(L22&gt;N22,N22*H22,L22*H22))</f>
        <v>0</v>
      </c>
      <c r="V22" s="171" t="s">
        <v>309</v>
      </c>
      <c r="W22" s="172"/>
    </row>
    <row r="23" spans="2:23">
      <c r="B23" s="74"/>
      <c r="C23" s="53"/>
      <c r="D23" s="152"/>
      <c r="E23" s="107"/>
      <c r="F23" s="90"/>
      <c r="G23" s="55"/>
      <c r="H23" s="55"/>
      <c r="I23" s="55"/>
      <c r="L23" s="17">
        <f>G23*1/4</f>
        <v>0</v>
      </c>
      <c r="M23" s="17"/>
      <c r="N23" s="17">
        <f>(G23-I23)*1/2</f>
        <v>0</v>
      </c>
      <c r="O23" s="6"/>
      <c r="P23" s="6"/>
      <c r="Q23" s="6"/>
      <c r="S23" s="17">
        <f>G23*H23</f>
        <v>0</v>
      </c>
      <c r="T23" s="17">
        <f>IF(I23&gt;G23,0,IF(L23&gt;N23,N23*H23,L23*H23))</f>
        <v>0</v>
      </c>
      <c r="V23" s="171" t="s">
        <v>310</v>
      </c>
      <c r="W23" s="172"/>
    </row>
    <row r="24" spans="2:23">
      <c r="B24" s="74"/>
      <c r="C24" s="53"/>
      <c r="D24" s="152"/>
      <c r="E24" s="107"/>
      <c r="F24" s="90"/>
      <c r="G24" s="55"/>
      <c r="H24" s="55"/>
      <c r="I24" s="55"/>
      <c r="L24" s="17">
        <f>G24*1/4</f>
        <v>0</v>
      </c>
      <c r="M24" s="17"/>
      <c r="N24" s="17">
        <f>(G24-I24)*1/2</f>
        <v>0</v>
      </c>
      <c r="O24" s="6"/>
      <c r="P24" s="6"/>
      <c r="Q24" s="6"/>
      <c r="S24" s="17">
        <f>G24*H24</f>
        <v>0</v>
      </c>
      <c r="T24" s="17">
        <f>IF(I24&gt;G24,0,IF(L24&gt;N24,N24*H24,L24*H24))</f>
        <v>0</v>
      </c>
      <c r="V24" s="171" t="s">
        <v>311</v>
      </c>
      <c r="W24" s="172"/>
    </row>
    <row r="25" spans="2:23" ht="18.600000000000001" thickBot="1">
      <c r="B25" s="74"/>
      <c r="C25" s="92"/>
      <c r="D25" s="153"/>
      <c r="E25" s="108"/>
      <c r="F25" s="109"/>
      <c r="G25" s="110"/>
      <c r="H25" s="111"/>
      <c r="I25" s="110"/>
      <c r="L25" s="4">
        <f>G25*1/4</f>
        <v>0</v>
      </c>
      <c r="M25" s="4"/>
      <c r="N25" s="4">
        <f>(G25-I25)*1/2</f>
        <v>0</v>
      </c>
      <c r="O25" s="6"/>
      <c r="P25" s="6"/>
      <c r="Q25" s="6"/>
      <c r="S25" s="4">
        <f>G25*H25</f>
        <v>0</v>
      </c>
      <c r="T25" s="4">
        <f>IF(I25&gt;G25,0,IF(L25&gt;N25,N25*H25,L25*H25))</f>
        <v>0</v>
      </c>
      <c r="V25" s="171" t="s">
        <v>312</v>
      </c>
      <c r="W25" s="172"/>
    </row>
    <row r="26" spans="2:23" ht="19.2" thickTop="1" thickBot="1">
      <c r="B26" s="77"/>
      <c r="C26" s="60"/>
      <c r="D26" s="61"/>
      <c r="E26" s="61"/>
      <c r="F26" s="61"/>
      <c r="G26" s="62"/>
      <c r="H26" s="112"/>
      <c r="I26" s="113"/>
      <c r="L26" s="7"/>
      <c r="M26" s="7"/>
      <c r="N26" s="7"/>
      <c r="O26" s="6"/>
      <c r="P26" s="6"/>
      <c r="Q26" s="6"/>
      <c r="S26" s="25">
        <f>SUM(S21:S25)</f>
        <v>0</v>
      </c>
      <c r="T26" s="26">
        <f>ROUNDDOWN(SUM(T21:T25),-3)</f>
        <v>0</v>
      </c>
    </row>
    <row r="27" spans="2:23" ht="18.600000000000001" thickTop="1">
      <c r="C27" s="40"/>
      <c r="D27" s="41"/>
      <c r="E27" s="41"/>
      <c r="F27" s="41"/>
      <c r="G27" s="41"/>
      <c r="H27" s="41"/>
      <c r="I27" s="42"/>
      <c r="J27" s="43"/>
      <c r="L27" s="6"/>
      <c r="M27" s="6"/>
    </row>
    <row r="28" spans="2:23" ht="18.600000000000001" thickBot="1">
      <c r="C28" s="40"/>
      <c r="D28" s="41"/>
      <c r="E28" s="41"/>
      <c r="F28" s="41"/>
      <c r="G28" s="41"/>
      <c r="H28" s="41"/>
      <c r="I28" s="42"/>
      <c r="J28" s="43"/>
      <c r="K28" s="6"/>
      <c r="L28" s="6"/>
      <c r="M28" s="6"/>
      <c r="N28" s="6"/>
      <c r="O28" s="6"/>
      <c r="P28" s="6"/>
      <c r="Q28" s="6"/>
      <c r="R28" s="6"/>
    </row>
    <row r="29" spans="2:23" ht="18.600000000000001" thickBot="1">
      <c r="B29" s="45" t="s">
        <v>78</v>
      </c>
      <c r="C29" s="45" t="s">
        <v>79</v>
      </c>
      <c r="D29" s="45" t="s">
        <v>80</v>
      </c>
      <c r="E29" s="134" t="s">
        <v>81</v>
      </c>
      <c r="F29" s="46" t="s">
        <v>82</v>
      </c>
      <c r="G29" s="46" t="s">
        <v>108</v>
      </c>
      <c r="H29" s="46" t="s">
        <v>84</v>
      </c>
      <c r="I29" s="37" t="s">
        <v>109</v>
      </c>
      <c r="K29" s="6"/>
      <c r="L29" s="6"/>
      <c r="M29" s="18"/>
      <c r="N29" s="18"/>
      <c r="O29" s="2" t="s">
        <v>110</v>
      </c>
      <c r="P29" s="1"/>
      <c r="Q29" s="1"/>
      <c r="R29" s="6"/>
      <c r="S29" s="2" t="s">
        <v>111</v>
      </c>
      <c r="T29" s="2" t="s">
        <v>92</v>
      </c>
    </row>
    <row r="30" spans="2:23" ht="22.8" thickBot="1">
      <c r="B30" s="47" t="s">
        <v>112</v>
      </c>
      <c r="C30" s="48" t="s">
        <v>113</v>
      </c>
      <c r="D30" s="154">
        <v>0.33333333333333298</v>
      </c>
      <c r="E30" s="133"/>
      <c r="F30" s="90"/>
      <c r="G30" s="55"/>
      <c r="H30" s="55">
        <v>1</v>
      </c>
      <c r="K30" s="6"/>
      <c r="L30" s="6"/>
      <c r="M30" s="18"/>
      <c r="N30" s="18"/>
      <c r="O30" s="17">
        <f>ROUNDDOWN(S30/3,0)</f>
        <v>0</v>
      </c>
      <c r="P30" s="6"/>
      <c r="Q30" s="6"/>
      <c r="R30" s="6"/>
      <c r="S30" s="17">
        <f>G30</f>
        <v>0</v>
      </c>
      <c r="T30" s="17">
        <f>IFERROR(IF(O30/H30&lt;=600000,O30,600000*H30),0)</f>
        <v>0</v>
      </c>
    </row>
    <row r="31" spans="2:23" ht="22.8" thickBot="1">
      <c r="B31" s="121" t="s">
        <v>114</v>
      </c>
      <c r="C31" s="53" t="s">
        <v>115</v>
      </c>
      <c r="D31" s="155"/>
      <c r="E31" s="133"/>
      <c r="F31" s="90"/>
      <c r="G31" s="55"/>
      <c r="H31" s="55"/>
      <c r="K31" s="6"/>
      <c r="L31" s="6"/>
      <c r="M31" s="18"/>
      <c r="N31" s="18"/>
      <c r="O31" s="17">
        <f>ROUNDDOWN(S31/3,0)</f>
        <v>0</v>
      </c>
      <c r="P31" s="6"/>
      <c r="Q31" s="6"/>
      <c r="R31" s="6"/>
      <c r="S31" s="17">
        <f>G31</f>
        <v>0</v>
      </c>
      <c r="T31" s="17">
        <f t="shared" ref="T31:T34" si="2">IFERROR(IF(O31/H31&lt;=600000,O31,600000*H31),0)</f>
        <v>0</v>
      </c>
    </row>
    <row r="32" spans="2:23">
      <c r="B32" s="74"/>
      <c r="C32" s="53"/>
      <c r="D32" s="155"/>
      <c r="E32" s="54"/>
      <c r="F32" s="90"/>
      <c r="G32" s="55"/>
      <c r="H32" s="55"/>
      <c r="K32" s="6"/>
      <c r="L32" s="6"/>
      <c r="M32" s="18"/>
      <c r="N32" s="18"/>
      <c r="O32" s="17">
        <f>ROUNDDOWN(S32/3,0)</f>
        <v>0</v>
      </c>
      <c r="P32" s="6"/>
      <c r="Q32" s="6"/>
      <c r="R32" s="6"/>
      <c r="S32" s="17">
        <f>G32</f>
        <v>0</v>
      </c>
      <c r="T32" s="17">
        <f t="shared" si="2"/>
        <v>0</v>
      </c>
    </row>
    <row r="33" spans="2:20">
      <c r="B33" s="74"/>
      <c r="C33" s="53"/>
      <c r="D33" s="155"/>
      <c r="E33" s="54"/>
      <c r="F33" s="90"/>
      <c r="G33" s="55"/>
      <c r="H33" s="55"/>
      <c r="K33" s="6"/>
      <c r="L33" s="6"/>
      <c r="M33" s="18"/>
      <c r="N33" s="18"/>
      <c r="O33" s="17">
        <f>ROUNDDOWN(S33/3,0)</f>
        <v>0</v>
      </c>
      <c r="P33" s="6"/>
      <c r="Q33" s="6"/>
      <c r="R33" s="6"/>
      <c r="S33" s="17">
        <f>G33</f>
        <v>0</v>
      </c>
      <c r="T33" s="17">
        <f t="shared" si="2"/>
        <v>0</v>
      </c>
    </row>
    <row r="34" spans="2:20" ht="18.600000000000001" thickBot="1">
      <c r="B34" s="74"/>
      <c r="C34" s="53"/>
      <c r="D34" s="155"/>
      <c r="E34" s="54"/>
      <c r="F34" s="115"/>
      <c r="G34" s="111"/>
      <c r="H34" s="111"/>
      <c r="K34" s="6"/>
      <c r="L34" s="6"/>
      <c r="M34" s="18"/>
      <c r="N34" s="18"/>
      <c r="O34" s="4">
        <f>ROUNDDOWN(S34/3,0)</f>
        <v>0</v>
      </c>
      <c r="P34" s="6"/>
      <c r="Q34" s="6"/>
      <c r="R34" s="6"/>
      <c r="S34" s="4">
        <f>G34</f>
        <v>0</v>
      </c>
      <c r="T34" s="4">
        <f t="shared" si="2"/>
        <v>0</v>
      </c>
    </row>
    <row r="35" spans="2:20" ht="19.2" thickTop="1" thickBot="1">
      <c r="B35" s="77"/>
      <c r="C35" s="60"/>
      <c r="D35" s="61"/>
      <c r="E35" s="61"/>
      <c r="F35" s="61"/>
      <c r="G35" s="122"/>
      <c r="H35" s="123"/>
      <c r="K35" s="6"/>
      <c r="L35" s="6"/>
      <c r="M35" s="18"/>
      <c r="N35" s="18"/>
      <c r="O35" s="8">
        <f>SUM(O30:O34)</f>
        <v>0</v>
      </c>
      <c r="P35" s="6"/>
      <c r="Q35" s="6"/>
      <c r="R35" s="6"/>
      <c r="S35" s="25">
        <f>SUM(S30:S34)</f>
        <v>0</v>
      </c>
      <c r="T35" s="26">
        <f>ROUNDDOWN(SUM(T30:T34),-3)</f>
        <v>0</v>
      </c>
    </row>
    <row r="36" spans="2:20" ht="19.2" thickTop="1" thickBot="1">
      <c r="C36" s="40"/>
      <c r="D36" s="41"/>
      <c r="E36" s="41"/>
      <c r="F36" s="41"/>
      <c r="G36" s="124"/>
      <c r="H36" s="124"/>
      <c r="I36" s="42"/>
      <c r="J36" s="43"/>
      <c r="K36" s="6"/>
      <c r="L36" s="6"/>
      <c r="M36" s="18"/>
      <c r="N36" s="18"/>
      <c r="O36" s="6"/>
      <c r="P36" s="6"/>
      <c r="Q36" s="6"/>
      <c r="R36" s="6"/>
      <c r="S36" s="6"/>
      <c r="T36" s="6"/>
    </row>
    <row r="37" spans="2:20" ht="18.600000000000001" thickBot="1">
      <c r="B37" s="45" t="s">
        <v>78</v>
      </c>
      <c r="C37" s="45" t="s">
        <v>79</v>
      </c>
      <c r="D37" s="45" t="s">
        <v>80</v>
      </c>
      <c r="E37" s="134" t="s">
        <v>81</v>
      </c>
      <c r="F37" s="46" t="s">
        <v>82</v>
      </c>
      <c r="G37" s="46" t="s">
        <v>108</v>
      </c>
      <c r="H37" s="125" t="s">
        <v>84</v>
      </c>
      <c r="I37" s="37" t="s">
        <v>109</v>
      </c>
      <c r="K37" s="6"/>
      <c r="L37" s="6"/>
      <c r="M37" s="18"/>
      <c r="N37" s="18"/>
      <c r="O37" s="2" t="s">
        <v>110</v>
      </c>
      <c r="P37" s="1"/>
      <c r="Q37" s="1"/>
      <c r="R37" s="6"/>
      <c r="S37" s="2" t="s">
        <v>111</v>
      </c>
      <c r="T37" s="2" t="s">
        <v>92</v>
      </c>
    </row>
    <row r="38" spans="2:20" ht="22.8" thickBot="1">
      <c r="B38" s="47" t="s">
        <v>116</v>
      </c>
      <c r="C38" s="48" t="s">
        <v>117</v>
      </c>
      <c r="D38" s="154">
        <v>0.33333333333333298</v>
      </c>
      <c r="E38" s="133"/>
      <c r="F38" s="90"/>
      <c r="G38" s="55"/>
      <c r="H38" s="55">
        <v>1</v>
      </c>
      <c r="K38" s="6"/>
      <c r="L38" s="6"/>
      <c r="M38" s="18"/>
      <c r="N38" s="18"/>
      <c r="O38" s="17">
        <f>ROUNDDOWN(S38/3,0)</f>
        <v>0</v>
      </c>
      <c r="P38" s="6"/>
      <c r="Q38" s="6"/>
      <c r="R38" s="6"/>
      <c r="S38" s="17">
        <f>G38</f>
        <v>0</v>
      </c>
      <c r="T38" s="17">
        <f>IFERROR(IF(O38/H38&lt;=400000,O38,400000*H38),0)</f>
        <v>0</v>
      </c>
    </row>
    <row r="39" spans="2:20">
      <c r="B39" s="74"/>
      <c r="C39" s="53"/>
      <c r="D39" s="155"/>
      <c r="E39" s="54"/>
      <c r="F39" s="90"/>
      <c r="G39" s="55"/>
      <c r="H39" s="55"/>
      <c r="K39" s="6"/>
      <c r="L39" s="6"/>
      <c r="M39" s="18"/>
      <c r="N39" s="18"/>
      <c r="O39" s="17">
        <f t="shared" ref="O39:O42" si="3">ROUNDDOWN(S39/3,0)</f>
        <v>0</v>
      </c>
      <c r="P39" s="6"/>
      <c r="Q39" s="6"/>
      <c r="R39" s="6"/>
      <c r="S39" s="17">
        <f>G39</f>
        <v>0</v>
      </c>
      <c r="T39" s="17">
        <f t="shared" ref="T39:T42" si="4">IFERROR(IF(O39/H39&lt;=400000,O39,400000*H39),0)</f>
        <v>0</v>
      </c>
    </row>
    <row r="40" spans="2:20">
      <c r="B40" s="74"/>
      <c r="C40" s="53"/>
      <c r="D40" s="155"/>
      <c r="E40" s="54"/>
      <c r="F40" s="90"/>
      <c r="G40" s="55"/>
      <c r="H40" s="55"/>
      <c r="K40" s="6"/>
      <c r="L40" s="6"/>
      <c r="M40" s="18"/>
      <c r="N40" s="18"/>
      <c r="O40" s="17">
        <f t="shared" si="3"/>
        <v>0</v>
      </c>
      <c r="P40" s="6"/>
      <c r="Q40" s="6"/>
      <c r="R40" s="6"/>
      <c r="S40" s="17">
        <f>G40</f>
        <v>0</v>
      </c>
      <c r="T40" s="17">
        <f t="shared" si="4"/>
        <v>0</v>
      </c>
    </row>
    <row r="41" spans="2:20">
      <c r="B41" s="74"/>
      <c r="C41" s="53"/>
      <c r="D41" s="155"/>
      <c r="E41" s="54"/>
      <c r="F41" s="90"/>
      <c r="G41" s="55"/>
      <c r="H41" s="55"/>
      <c r="K41" s="6"/>
      <c r="L41" s="6"/>
      <c r="M41" s="18"/>
      <c r="N41" s="18"/>
      <c r="O41" s="17">
        <f t="shared" si="3"/>
        <v>0</v>
      </c>
      <c r="P41" s="6"/>
      <c r="Q41" s="6"/>
      <c r="R41" s="6"/>
      <c r="S41" s="17">
        <f>G41</f>
        <v>0</v>
      </c>
      <c r="T41" s="17">
        <f t="shared" si="4"/>
        <v>0</v>
      </c>
    </row>
    <row r="42" spans="2:20" ht="18.600000000000001" thickBot="1">
      <c r="B42" s="74"/>
      <c r="C42" s="53"/>
      <c r="D42" s="155"/>
      <c r="E42" s="54"/>
      <c r="F42" s="115"/>
      <c r="G42" s="111"/>
      <c r="H42" s="55"/>
      <c r="K42" s="6"/>
      <c r="L42" s="6"/>
      <c r="M42" s="18"/>
      <c r="N42" s="18"/>
      <c r="O42" s="17">
        <f t="shared" si="3"/>
        <v>0</v>
      </c>
      <c r="P42" s="6"/>
      <c r="Q42" s="6"/>
      <c r="R42" s="6"/>
      <c r="S42" s="4">
        <f>G42</f>
        <v>0</v>
      </c>
      <c r="T42" s="4">
        <f t="shared" si="4"/>
        <v>0</v>
      </c>
    </row>
    <row r="43" spans="2:20" ht="19.2" thickTop="1" thickBot="1">
      <c r="B43" s="77"/>
      <c r="C43" s="60"/>
      <c r="D43" s="61"/>
      <c r="E43" s="61"/>
      <c r="F43" s="61"/>
      <c r="G43" s="122"/>
      <c r="H43" s="123"/>
      <c r="K43" s="6"/>
      <c r="L43" s="6"/>
      <c r="M43" s="18"/>
      <c r="N43" s="18"/>
      <c r="O43" s="8">
        <f>SUM(O38:O42)</f>
        <v>0</v>
      </c>
      <c r="P43" s="6"/>
      <c r="Q43" s="6"/>
      <c r="R43" s="6"/>
      <c r="S43" s="25">
        <f>SUM(S38:S42)</f>
        <v>0</v>
      </c>
      <c r="T43" s="26">
        <f>ROUNDDOWN(SUM(T38:T42),-3)</f>
        <v>0</v>
      </c>
    </row>
    <row r="44" spans="2:20" ht="19.2" thickTop="1" thickBot="1">
      <c r="C44" s="40"/>
      <c r="D44" s="41"/>
      <c r="E44" s="41"/>
      <c r="F44" s="41"/>
      <c r="G44" s="124"/>
      <c r="H44" s="124"/>
      <c r="I44" s="42"/>
      <c r="J44" s="43"/>
      <c r="K44" s="6"/>
      <c r="L44" s="6"/>
      <c r="M44" s="18"/>
      <c r="N44" s="18"/>
      <c r="O44" s="6"/>
      <c r="P44" s="6"/>
      <c r="Q44" s="6"/>
      <c r="R44" s="6"/>
      <c r="S44" s="6"/>
      <c r="T44" s="6"/>
    </row>
    <row r="45" spans="2:20" ht="18.600000000000001" thickBot="1">
      <c r="B45" s="45" t="s">
        <v>78</v>
      </c>
      <c r="C45" s="45" t="s">
        <v>79</v>
      </c>
      <c r="D45" s="45" t="s">
        <v>80</v>
      </c>
      <c r="E45" s="134" t="s">
        <v>81</v>
      </c>
      <c r="F45" s="46" t="s">
        <v>82</v>
      </c>
      <c r="G45" s="46" t="s">
        <v>108</v>
      </c>
      <c r="H45" s="125" t="s">
        <v>84</v>
      </c>
      <c r="I45" s="37" t="s">
        <v>109</v>
      </c>
      <c r="K45" s="6"/>
      <c r="L45" s="6"/>
      <c r="M45" s="18"/>
      <c r="N45" s="18"/>
      <c r="O45" s="2" t="s">
        <v>110</v>
      </c>
      <c r="P45" s="1"/>
      <c r="Q45" s="1"/>
      <c r="R45" s="6"/>
      <c r="S45" s="2" t="s">
        <v>111</v>
      </c>
      <c r="T45" s="2" t="s">
        <v>92</v>
      </c>
    </row>
    <row r="46" spans="2:20" ht="22.8" thickBot="1">
      <c r="B46" s="47" t="s">
        <v>118</v>
      </c>
      <c r="C46" s="48" t="s">
        <v>119</v>
      </c>
      <c r="D46" s="154">
        <v>0.33333333333333298</v>
      </c>
      <c r="E46" s="133"/>
      <c r="F46" s="90"/>
      <c r="G46" s="55"/>
      <c r="H46" s="55"/>
      <c r="K46" s="6"/>
      <c r="L46" s="6"/>
      <c r="M46" s="18"/>
      <c r="N46" s="18"/>
      <c r="O46" s="17">
        <f>ROUNDDOWN(S46/3,0)</f>
        <v>0</v>
      </c>
      <c r="P46" s="6"/>
      <c r="Q46" s="6"/>
      <c r="R46" s="6"/>
      <c r="S46" s="17">
        <f>G46</f>
        <v>0</v>
      </c>
      <c r="T46" s="17">
        <f>IFERROR(IF(O46/H46&lt;=800000,O46,800000*H46),0)</f>
        <v>0</v>
      </c>
    </row>
    <row r="47" spans="2:20">
      <c r="B47" s="74"/>
      <c r="C47" s="53"/>
      <c r="D47" s="155"/>
      <c r="E47" s="54"/>
      <c r="F47" s="90"/>
      <c r="G47" s="55"/>
      <c r="H47" s="55"/>
      <c r="K47" s="6"/>
      <c r="L47" s="6"/>
      <c r="M47" s="18"/>
      <c r="N47" s="18"/>
      <c r="O47" s="17">
        <f t="shared" ref="O47:O50" si="5">ROUNDDOWN(S47/3,0)</f>
        <v>0</v>
      </c>
      <c r="P47" s="6"/>
      <c r="Q47" s="6"/>
      <c r="R47" s="6"/>
      <c r="S47" s="17">
        <f>G47</f>
        <v>0</v>
      </c>
      <c r="T47" s="17">
        <f t="shared" ref="T47:T50" si="6">IFERROR(IF(O47/H47&lt;=800000,O47,800000*H47),0)</f>
        <v>0</v>
      </c>
    </row>
    <row r="48" spans="2:20">
      <c r="B48" s="74"/>
      <c r="C48" s="53"/>
      <c r="D48" s="155"/>
      <c r="E48" s="54"/>
      <c r="F48" s="90"/>
      <c r="G48" s="55"/>
      <c r="H48" s="55"/>
      <c r="K48" s="6"/>
      <c r="L48" s="6"/>
      <c r="M48" s="18"/>
      <c r="N48" s="18"/>
      <c r="O48" s="17">
        <f t="shared" si="5"/>
        <v>0</v>
      </c>
      <c r="P48" s="6"/>
      <c r="Q48" s="6"/>
      <c r="R48" s="6"/>
      <c r="S48" s="17">
        <f>G48</f>
        <v>0</v>
      </c>
      <c r="T48" s="17">
        <f t="shared" si="6"/>
        <v>0</v>
      </c>
    </row>
    <row r="49" spans="2:22">
      <c r="B49" s="74"/>
      <c r="C49" s="53"/>
      <c r="D49" s="155"/>
      <c r="E49" s="54"/>
      <c r="F49" s="90"/>
      <c r="G49" s="55"/>
      <c r="H49" s="55"/>
      <c r="K49" s="6"/>
      <c r="L49" s="6"/>
      <c r="M49" s="18"/>
      <c r="N49" s="18"/>
      <c r="O49" s="17">
        <f t="shared" si="5"/>
        <v>0</v>
      </c>
      <c r="P49" s="6"/>
      <c r="Q49" s="6"/>
      <c r="R49" s="6"/>
      <c r="S49" s="17">
        <f>G49</f>
        <v>0</v>
      </c>
      <c r="T49" s="17">
        <f t="shared" si="6"/>
        <v>0</v>
      </c>
    </row>
    <row r="50" spans="2:22" ht="18.600000000000001" thickBot="1">
      <c r="B50" s="74"/>
      <c r="C50" s="53"/>
      <c r="D50" s="155"/>
      <c r="E50" s="54"/>
      <c r="F50" s="115"/>
      <c r="G50" s="111"/>
      <c r="H50" s="111"/>
      <c r="K50" s="6"/>
      <c r="L50" s="6"/>
      <c r="M50" s="18"/>
      <c r="N50" s="18"/>
      <c r="O50" s="4">
        <f t="shared" si="5"/>
        <v>0</v>
      </c>
      <c r="P50" s="6"/>
      <c r="Q50" s="6"/>
      <c r="R50" s="6"/>
      <c r="S50" s="4">
        <f>G50</f>
        <v>0</v>
      </c>
      <c r="T50" s="4">
        <f t="shared" si="6"/>
        <v>0</v>
      </c>
    </row>
    <row r="51" spans="2:22" ht="19.2" thickTop="1" thickBot="1">
      <c r="B51" s="77"/>
      <c r="C51" s="60"/>
      <c r="D51" s="61"/>
      <c r="E51" s="61"/>
      <c r="F51" s="61"/>
      <c r="G51" s="61"/>
      <c r="H51" s="113"/>
      <c r="K51" s="6"/>
      <c r="L51" s="6"/>
      <c r="M51" s="18"/>
      <c r="N51" s="18"/>
      <c r="O51" s="8">
        <f>SUM(O46:O50)</f>
        <v>0</v>
      </c>
      <c r="P51" s="6"/>
      <c r="Q51" s="6"/>
      <c r="R51" s="6"/>
      <c r="S51" s="25">
        <f>SUM(S46:S50)</f>
        <v>0</v>
      </c>
      <c r="T51" s="26">
        <f>ROUNDDOWN(SUM(T46:T50),-3)</f>
        <v>0</v>
      </c>
    </row>
    <row r="52" spans="2:22" ht="19.2" thickTop="1" thickBot="1">
      <c r="K52" s="6"/>
      <c r="L52" s="6"/>
      <c r="M52" s="18"/>
      <c r="N52" s="18"/>
      <c r="O52" s="6"/>
      <c r="P52" s="6"/>
      <c r="Q52" s="6"/>
      <c r="R52" s="6"/>
      <c r="S52" s="6"/>
      <c r="T52" s="6"/>
      <c r="V52" s="6"/>
    </row>
    <row r="53" spans="2:22" ht="18.600000000000001" thickBot="1">
      <c r="B53" s="45" t="s">
        <v>78</v>
      </c>
      <c r="C53" s="45" t="s">
        <v>79</v>
      </c>
      <c r="D53" s="45" t="s">
        <v>80</v>
      </c>
      <c r="E53" s="134" t="s">
        <v>81</v>
      </c>
      <c r="F53" s="73" t="s">
        <v>120</v>
      </c>
      <c r="G53" s="46" t="s">
        <v>108</v>
      </c>
      <c r="S53" s="23" t="s">
        <v>91</v>
      </c>
      <c r="T53" s="11" t="s">
        <v>92</v>
      </c>
    </row>
    <row r="54" spans="2:22" ht="23.4" thickTop="1" thickBot="1">
      <c r="B54" s="68" t="s">
        <v>121</v>
      </c>
      <c r="C54" s="69" t="s">
        <v>122</v>
      </c>
      <c r="D54" s="147">
        <v>0.33333333333333331</v>
      </c>
      <c r="E54" s="133"/>
      <c r="F54" s="90"/>
      <c r="G54" s="50"/>
      <c r="S54" s="25">
        <f>G54</f>
        <v>0</v>
      </c>
      <c r="T54" s="26">
        <f>ROUNDDOWN(S54/3,-3)</f>
        <v>0</v>
      </c>
    </row>
    <row r="55" spans="2:22" ht="37.200000000000003" thickTop="1" thickBot="1">
      <c r="B55" s="68" t="s">
        <v>123</v>
      </c>
      <c r="C55" s="69" t="s">
        <v>124</v>
      </c>
      <c r="D55" s="147"/>
      <c r="E55" s="133"/>
      <c r="F55" s="70"/>
      <c r="G55" s="50"/>
      <c r="S55" s="25">
        <f>G55</f>
        <v>0</v>
      </c>
      <c r="T55" s="26">
        <f>ROUNDDOWN(S55/3,-3)</f>
        <v>0</v>
      </c>
    </row>
    <row r="56" spans="2:22" ht="37.200000000000003" thickTop="1" thickBot="1">
      <c r="B56" s="68" t="s">
        <v>125</v>
      </c>
      <c r="C56" s="69" t="s">
        <v>126</v>
      </c>
      <c r="D56" s="147"/>
      <c r="E56" s="133"/>
      <c r="F56" s="70"/>
      <c r="G56" s="50"/>
      <c r="S56" s="25">
        <f>G56</f>
        <v>0</v>
      </c>
      <c r="T56" s="26">
        <f>ROUNDDOWN(S56/3,-3)</f>
        <v>0</v>
      </c>
    </row>
  </sheetData>
  <sheetProtection algorithmName="SHA-512" hashValue="83NwHifm2Tar4L19/RyBA3jEhOgbuyw2hj/VqYeV6nykPf72AYP55Svgy+040jcisYl2+4aMRopiU5RBgnQmKA==" saltValue="BVyNcy6LrD8Qz9y3kwZYGg==" spinCount="100000" sheet="1" objects="1" scenarios="1"/>
  <mergeCells count="10">
    <mergeCell ref="V5:W5"/>
    <mergeCell ref="V19:W20"/>
    <mergeCell ref="I4:J4"/>
    <mergeCell ref="D54:D56"/>
    <mergeCell ref="B3:D3"/>
    <mergeCell ref="D6:D15"/>
    <mergeCell ref="D46:D50"/>
    <mergeCell ref="D38:D42"/>
    <mergeCell ref="D30:D34"/>
    <mergeCell ref="D21:D25"/>
  </mergeCells>
  <phoneticPr fontId="2"/>
  <conditionalFormatting sqref="F17:I17">
    <cfRule type="expression" dxfId="1" priority="1">
      <formula>$H$16&gt;30</formula>
    </cfRule>
  </conditionalFormatting>
  <dataValidations count="5">
    <dataValidation type="list" allowBlank="1" showInputMessage="1" showErrorMessage="1" sqref="I6:I15" xr:uid="{26DBAB15-2228-46A8-A64D-D10AE5FD5D05}">
      <formula1>"7ｍ未満,7ｍ以上9ｍ未満,9ｍ以上"</formula1>
    </dataValidation>
    <dataValidation type="list" allowBlank="1" showInputMessage="1" showErrorMessage="1" sqref="J6:J15" xr:uid="{561C4428-6E2A-4889-BF81-912BCBECFAA2}">
      <formula1>"経過している,経過していない"</formula1>
    </dataValidation>
    <dataValidation type="date" allowBlank="1" showInputMessage="1" showErrorMessage="1" sqref="E6 E21:E22 E30:E31 E38 E46 E54:E56" xr:uid="{C6542469-FEA6-42BE-A323-4AC28B0D9929}">
      <formula1>45768</formula1>
      <formula2>46081</formula2>
    </dataValidation>
    <dataValidation type="whole" operator="greaterThanOrEqual" allowBlank="1" showInputMessage="1" showErrorMessage="1" sqref="H38:H42 H21:H25 H30:H34 H46:H50" xr:uid="{48886A1E-2998-4226-A0E9-201F8F20A483}">
      <formula1>0</formula1>
    </dataValidation>
    <dataValidation type="whole" allowBlank="1" showInputMessage="1" showErrorMessage="1" sqref="H6:H15" xr:uid="{7A5482F1-7178-4EE7-8F0A-416218F6E6E5}">
      <formula1>0</formula1>
      <formula2>30</formula2>
    </dataValidation>
  </dataValidations>
  <pageMargins left="0.7" right="0.7" top="0.75" bottom="0.75"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EB477-0525-43ED-AA66-193B546C2D42}">
  <sheetPr codeName="Sheet4">
    <tabColor theme="5" tint="0.59999389629810485"/>
  </sheetPr>
  <dimension ref="A1:J39"/>
  <sheetViews>
    <sheetView workbookViewId="0">
      <pane xSplit="2" ySplit="5" topLeftCell="C6" activePane="bottomRight" state="frozen"/>
      <selection pane="topRight" activeCell="C1" sqref="C1"/>
      <selection pane="bottomLeft" activeCell="A6" sqref="A6"/>
      <selection pane="bottomRight" activeCell="G18" sqref="G18"/>
    </sheetView>
  </sheetViews>
  <sheetFormatPr defaultRowHeight="18"/>
  <cols>
    <col min="1" max="1" width="3.3984375" style="37" customWidth="1"/>
    <col min="2" max="2" width="6.3984375" style="37" bestFit="1" customWidth="1"/>
    <col min="3" max="3" width="55" style="37" customWidth="1"/>
    <col min="4" max="4" width="7.09765625" style="37" bestFit="1" customWidth="1"/>
    <col min="5" max="5" width="15.3984375" style="37" bestFit="1" customWidth="1"/>
    <col min="6" max="6" width="31" style="37" customWidth="1"/>
    <col min="7" max="7" width="13.8984375" style="37" customWidth="1"/>
    <col min="8" max="8" width="11.59765625" customWidth="1"/>
    <col min="9" max="10" width="18.59765625" customWidth="1"/>
  </cols>
  <sheetData>
    <row r="1" spans="2:10" ht="19.2" thickTop="1" thickBot="1">
      <c r="F1" s="38" t="s">
        <v>0</v>
      </c>
      <c r="I1" s="27" t="s">
        <v>74</v>
      </c>
      <c r="J1" s="28"/>
    </row>
    <row r="2" spans="2:10" ht="18.600000000000001" thickBot="1"/>
    <row r="3" spans="2:10" ht="22.8" thickBot="1">
      <c r="B3" s="148" t="s">
        <v>127</v>
      </c>
      <c r="C3" s="149"/>
      <c r="D3" s="150"/>
      <c r="E3" s="136"/>
      <c r="F3" s="39"/>
      <c r="G3" s="39"/>
    </row>
    <row r="4" spans="2:10" ht="18.600000000000001" thickBot="1"/>
    <row r="5" spans="2:10" ht="18.600000000000001" thickBot="1">
      <c r="B5" s="45" t="s">
        <v>78</v>
      </c>
      <c r="C5" s="45" t="s">
        <v>79</v>
      </c>
      <c r="D5" s="45" t="s">
        <v>80</v>
      </c>
      <c r="E5" s="134" t="s">
        <v>81</v>
      </c>
      <c r="F5" s="73" t="s">
        <v>120</v>
      </c>
      <c r="G5" s="46" t="s">
        <v>108</v>
      </c>
      <c r="I5" s="2" t="s">
        <v>91</v>
      </c>
      <c r="J5" s="2" t="s">
        <v>103</v>
      </c>
    </row>
    <row r="6" spans="2:10" ht="23.4" thickTop="1" thickBot="1">
      <c r="B6" s="68" t="s">
        <v>128</v>
      </c>
      <c r="C6" s="69" t="s">
        <v>129</v>
      </c>
      <c r="D6" s="147">
        <v>0.5</v>
      </c>
      <c r="E6" s="133"/>
      <c r="F6" s="90"/>
      <c r="G6" s="55"/>
      <c r="I6" s="25">
        <f t="shared" ref="I6:I13" si="0">G6</f>
        <v>0</v>
      </c>
      <c r="J6" s="26">
        <f t="shared" ref="J6:J17" si="1">ROUNDDOWN(I6*$D$6,-3)</f>
        <v>0</v>
      </c>
    </row>
    <row r="7" spans="2:10" ht="23.4" thickTop="1" thickBot="1">
      <c r="B7" s="68" t="s">
        <v>130</v>
      </c>
      <c r="C7" s="69" t="s">
        <v>131</v>
      </c>
      <c r="D7" s="147"/>
      <c r="E7" s="133"/>
      <c r="F7" s="90"/>
      <c r="G7" s="55"/>
      <c r="I7" s="25">
        <f t="shared" si="0"/>
        <v>0</v>
      </c>
      <c r="J7" s="26">
        <f t="shared" si="1"/>
        <v>0</v>
      </c>
    </row>
    <row r="8" spans="2:10" ht="23.4" thickTop="1" thickBot="1">
      <c r="B8" s="68" t="s">
        <v>132</v>
      </c>
      <c r="C8" s="69" t="s">
        <v>133</v>
      </c>
      <c r="D8" s="147"/>
      <c r="E8" s="133"/>
      <c r="F8" s="90"/>
      <c r="G8" s="55"/>
      <c r="I8" s="25">
        <f t="shared" si="0"/>
        <v>0</v>
      </c>
      <c r="J8" s="26">
        <f t="shared" si="1"/>
        <v>0</v>
      </c>
    </row>
    <row r="9" spans="2:10" ht="23.4" thickTop="1" thickBot="1">
      <c r="B9" s="68" t="s">
        <v>134</v>
      </c>
      <c r="C9" s="69" t="s">
        <v>135</v>
      </c>
      <c r="D9" s="147"/>
      <c r="E9" s="133"/>
      <c r="F9" s="90"/>
      <c r="G9" s="55"/>
      <c r="I9" s="25">
        <f t="shared" si="0"/>
        <v>0</v>
      </c>
      <c r="J9" s="26">
        <f t="shared" si="1"/>
        <v>0</v>
      </c>
    </row>
    <row r="10" spans="2:10" ht="23.4" thickTop="1" thickBot="1">
      <c r="B10" s="68" t="s">
        <v>136</v>
      </c>
      <c r="C10" s="69" t="s">
        <v>137</v>
      </c>
      <c r="D10" s="147"/>
      <c r="E10" s="133"/>
      <c r="F10" s="90"/>
      <c r="G10" s="55"/>
      <c r="I10" s="25">
        <f t="shared" si="0"/>
        <v>0</v>
      </c>
      <c r="J10" s="26">
        <f t="shared" si="1"/>
        <v>0</v>
      </c>
    </row>
    <row r="11" spans="2:10" ht="23.4" thickTop="1" thickBot="1">
      <c r="B11" s="68" t="s">
        <v>138</v>
      </c>
      <c r="C11" s="69" t="s">
        <v>139</v>
      </c>
      <c r="D11" s="147"/>
      <c r="E11" s="133"/>
      <c r="F11" s="90"/>
      <c r="G11" s="55"/>
      <c r="I11" s="25">
        <f t="shared" si="0"/>
        <v>0</v>
      </c>
      <c r="J11" s="26">
        <f t="shared" si="1"/>
        <v>0</v>
      </c>
    </row>
    <row r="12" spans="2:10" ht="23.4" thickTop="1" thickBot="1">
      <c r="B12" s="68" t="s">
        <v>140</v>
      </c>
      <c r="C12" s="69" t="s">
        <v>141</v>
      </c>
      <c r="D12" s="147"/>
      <c r="E12" s="133"/>
      <c r="F12" s="90"/>
      <c r="G12" s="55"/>
      <c r="I12" s="25">
        <f t="shared" si="0"/>
        <v>0</v>
      </c>
      <c r="J12" s="26">
        <f t="shared" si="1"/>
        <v>0</v>
      </c>
    </row>
    <row r="13" spans="2:10" ht="23.4" thickTop="1" thickBot="1">
      <c r="B13" s="68" t="s">
        <v>142</v>
      </c>
      <c r="C13" s="69" t="s">
        <v>143</v>
      </c>
      <c r="D13" s="147"/>
      <c r="E13" s="133"/>
      <c r="F13" s="90"/>
      <c r="G13" s="55"/>
      <c r="I13" s="25">
        <f t="shared" si="0"/>
        <v>0</v>
      </c>
      <c r="J13" s="26">
        <f t="shared" si="1"/>
        <v>0</v>
      </c>
    </row>
    <row r="14" spans="2:10" ht="22.2">
      <c r="B14" s="68" t="s">
        <v>144</v>
      </c>
      <c r="C14" s="69" t="s">
        <v>145</v>
      </c>
      <c r="D14" s="147"/>
      <c r="E14" s="133"/>
      <c r="F14" s="90"/>
      <c r="G14" s="55"/>
      <c r="I14" s="25">
        <f t="shared" ref="I14:I32" si="2">G14</f>
        <v>0</v>
      </c>
      <c r="J14" s="26">
        <f t="shared" si="1"/>
        <v>0</v>
      </c>
    </row>
    <row r="15" spans="2:10" ht="23.4" thickTop="1" thickBot="1">
      <c r="B15" s="68" t="s">
        <v>146</v>
      </c>
      <c r="C15" s="69" t="s">
        <v>147</v>
      </c>
      <c r="D15" s="147"/>
      <c r="E15" s="133"/>
      <c r="F15" s="90"/>
      <c r="G15" s="55"/>
      <c r="I15" s="25">
        <f t="shared" si="2"/>
        <v>0</v>
      </c>
      <c r="J15" s="26">
        <f t="shared" si="1"/>
        <v>0</v>
      </c>
    </row>
    <row r="16" spans="2:10" ht="23.4" thickTop="1" thickBot="1">
      <c r="B16" s="68" t="s">
        <v>148</v>
      </c>
      <c r="C16" s="69" t="s">
        <v>149</v>
      </c>
      <c r="D16" s="147"/>
      <c r="E16" s="133"/>
      <c r="F16" s="90"/>
      <c r="G16" s="55"/>
      <c r="I16" s="25">
        <f t="shared" si="2"/>
        <v>0</v>
      </c>
      <c r="J16" s="26">
        <f t="shared" si="1"/>
        <v>0</v>
      </c>
    </row>
    <row r="17" spans="2:10" ht="23.4" thickTop="1" thickBot="1">
      <c r="B17" s="68" t="s">
        <v>150</v>
      </c>
      <c r="C17" s="69" t="s">
        <v>151</v>
      </c>
      <c r="D17" s="147"/>
      <c r="E17" s="133"/>
      <c r="F17" s="90"/>
      <c r="G17" s="55"/>
      <c r="I17" s="25">
        <f t="shared" si="2"/>
        <v>0</v>
      </c>
      <c r="J17" s="26">
        <f t="shared" si="1"/>
        <v>0</v>
      </c>
    </row>
    <row r="18" spans="2:10" ht="23.4" thickTop="1" thickBot="1">
      <c r="B18" s="68" t="s">
        <v>152</v>
      </c>
      <c r="C18" s="69" t="s">
        <v>153</v>
      </c>
      <c r="D18" s="147"/>
      <c r="E18" s="133"/>
      <c r="F18" s="90"/>
      <c r="G18" s="55"/>
      <c r="I18" s="25">
        <f t="shared" si="2"/>
        <v>0</v>
      </c>
      <c r="J18" s="26">
        <f t="shared" ref="J18:J32" si="3">ROUNDDOWN(I18*$D$6,-3)</f>
        <v>0</v>
      </c>
    </row>
    <row r="19" spans="2:10" ht="23.4" thickTop="1" thickBot="1">
      <c r="B19" s="68" t="s">
        <v>154</v>
      </c>
      <c r="C19" s="69" t="s">
        <v>155</v>
      </c>
      <c r="D19" s="147"/>
      <c r="E19" s="133"/>
      <c r="F19" s="90"/>
      <c r="G19" s="55"/>
      <c r="I19" s="25">
        <f t="shared" si="2"/>
        <v>0</v>
      </c>
      <c r="J19" s="26">
        <f t="shared" si="3"/>
        <v>0</v>
      </c>
    </row>
    <row r="20" spans="2:10" ht="23.4" thickTop="1" thickBot="1">
      <c r="B20" s="68" t="s">
        <v>156</v>
      </c>
      <c r="C20" s="69" t="s">
        <v>157</v>
      </c>
      <c r="D20" s="147"/>
      <c r="E20" s="133"/>
      <c r="F20" s="90"/>
      <c r="G20" s="55"/>
      <c r="I20" s="25">
        <f t="shared" si="2"/>
        <v>0</v>
      </c>
      <c r="J20" s="26">
        <f t="shared" si="3"/>
        <v>0</v>
      </c>
    </row>
    <row r="21" spans="2:10" ht="23.4" thickTop="1" thickBot="1">
      <c r="B21" s="68" t="s">
        <v>158</v>
      </c>
      <c r="C21" s="69" t="s">
        <v>159</v>
      </c>
      <c r="D21" s="147"/>
      <c r="E21" s="133"/>
      <c r="F21" s="90"/>
      <c r="G21" s="55"/>
      <c r="I21" s="25">
        <f t="shared" si="2"/>
        <v>0</v>
      </c>
      <c r="J21" s="26">
        <f t="shared" si="3"/>
        <v>0</v>
      </c>
    </row>
    <row r="22" spans="2:10" ht="23.4" thickTop="1" thickBot="1">
      <c r="B22" s="68" t="s">
        <v>160</v>
      </c>
      <c r="C22" s="69" t="s">
        <v>161</v>
      </c>
      <c r="D22" s="147"/>
      <c r="E22" s="133"/>
      <c r="F22" s="90"/>
      <c r="G22" s="55"/>
      <c r="I22" s="25">
        <f t="shared" si="2"/>
        <v>0</v>
      </c>
      <c r="J22" s="26">
        <f t="shared" si="3"/>
        <v>0</v>
      </c>
    </row>
    <row r="23" spans="2:10" ht="23.4" thickTop="1" thickBot="1">
      <c r="B23" s="68" t="s">
        <v>162</v>
      </c>
      <c r="C23" s="69" t="s">
        <v>163</v>
      </c>
      <c r="D23" s="147"/>
      <c r="E23" s="133"/>
      <c r="F23" s="90"/>
      <c r="G23" s="55"/>
      <c r="I23" s="25">
        <f t="shared" si="2"/>
        <v>0</v>
      </c>
      <c r="J23" s="26">
        <f t="shared" si="3"/>
        <v>0</v>
      </c>
    </row>
    <row r="24" spans="2:10" ht="23.4" thickTop="1" thickBot="1">
      <c r="B24" s="68" t="s">
        <v>164</v>
      </c>
      <c r="C24" s="69" t="s">
        <v>165</v>
      </c>
      <c r="D24" s="147"/>
      <c r="E24" s="133"/>
      <c r="F24" s="90"/>
      <c r="G24" s="55"/>
      <c r="I24" s="25">
        <f t="shared" si="2"/>
        <v>0</v>
      </c>
      <c r="J24" s="26">
        <f t="shared" si="3"/>
        <v>0</v>
      </c>
    </row>
    <row r="25" spans="2:10" ht="23.4" thickTop="1" thickBot="1">
      <c r="B25" s="68" t="s">
        <v>166</v>
      </c>
      <c r="C25" s="69" t="s">
        <v>167</v>
      </c>
      <c r="D25" s="147"/>
      <c r="E25" s="133"/>
      <c r="F25" s="90"/>
      <c r="G25" s="55"/>
      <c r="I25" s="25">
        <f t="shared" si="2"/>
        <v>0</v>
      </c>
      <c r="J25" s="26">
        <f t="shared" si="3"/>
        <v>0</v>
      </c>
    </row>
    <row r="26" spans="2:10" ht="23.4" thickTop="1" thickBot="1">
      <c r="B26" s="68" t="s">
        <v>168</v>
      </c>
      <c r="C26" s="69" t="s">
        <v>169</v>
      </c>
      <c r="D26" s="147"/>
      <c r="E26" s="133"/>
      <c r="F26" s="90"/>
      <c r="G26" s="55"/>
      <c r="I26" s="25">
        <f t="shared" si="2"/>
        <v>0</v>
      </c>
      <c r="J26" s="26">
        <f t="shared" si="3"/>
        <v>0</v>
      </c>
    </row>
    <row r="27" spans="2:10" ht="23.4" thickTop="1" thickBot="1">
      <c r="B27" s="68" t="s">
        <v>170</v>
      </c>
      <c r="C27" s="69" t="s">
        <v>171</v>
      </c>
      <c r="D27" s="147"/>
      <c r="E27" s="133"/>
      <c r="F27" s="90"/>
      <c r="G27" s="55"/>
      <c r="I27" s="25">
        <f t="shared" si="2"/>
        <v>0</v>
      </c>
      <c r="J27" s="26">
        <f t="shared" si="3"/>
        <v>0</v>
      </c>
    </row>
    <row r="28" spans="2:10" ht="23.4" thickTop="1" thickBot="1">
      <c r="B28" s="68" t="s">
        <v>172</v>
      </c>
      <c r="C28" s="69" t="s">
        <v>173</v>
      </c>
      <c r="D28" s="147"/>
      <c r="E28" s="133"/>
      <c r="F28" s="90"/>
      <c r="G28" s="55"/>
      <c r="I28" s="25">
        <f t="shared" si="2"/>
        <v>0</v>
      </c>
      <c r="J28" s="26">
        <f t="shared" si="3"/>
        <v>0</v>
      </c>
    </row>
    <row r="29" spans="2:10" ht="23.4" thickTop="1" thickBot="1">
      <c r="B29" s="68" t="s">
        <v>174</v>
      </c>
      <c r="C29" s="69" t="s">
        <v>175</v>
      </c>
      <c r="D29" s="147"/>
      <c r="E29" s="133"/>
      <c r="F29" s="90"/>
      <c r="G29" s="55"/>
      <c r="I29" s="25">
        <f t="shared" si="2"/>
        <v>0</v>
      </c>
      <c r="J29" s="26">
        <f t="shared" si="3"/>
        <v>0</v>
      </c>
    </row>
    <row r="30" spans="2:10" ht="23.4" thickTop="1" thickBot="1">
      <c r="B30" s="68" t="s">
        <v>176</v>
      </c>
      <c r="C30" s="69" t="s">
        <v>177</v>
      </c>
      <c r="D30" s="147"/>
      <c r="E30" s="133"/>
      <c r="F30" s="90"/>
      <c r="G30" s="55"/>
      <c r="I30" s="25">
        <f t="shared" ref="I30" si="4">G30</f>
        <v>0</v>
      </c>
      <c r="J30" s="26">
        <f t="shared" ref="J30" si="5">ROUNDDOWN(I30*$D$6,-3)</f>
        <v>0</v>
      </c>
    </row>
    <row r="31" spans="2:10" ht="23.4" thickTop="1" thickBot="1">
      <c r="B31" s="68" t="s">
        <v>178</v>
      </c>
      <c r="C31" s="69" t="s">
        <v>179</v>
      </c>
      <c r="D31" s="147"/>
      <c r="E31" s="133"/>
      <c r="F31" s="90"/>
      <c r="G31" s="55"/>
      <c r="I31" s="25">
        <f t="shared" si="2"/>
        <v>0</v>
      </c>
      <c r="J31" s="26">
        <f t="shared" si="3"/>
        <v>0</v>
      </c>
    </row>
    <row r="32" spans="2:10" ht="23.4" thickTop="1" thickBot="1">
      <c r="B32" s="68" t="s">
        <v>180</v>
      </c>
      <c r="C32" s="69" t="s">
        <v>181</v>
      </c>
      <c r="D32" s="147"/>
      <c r="E32" s="133"/>
      <c r="F32" s="90"/>
      <c r="G32" s="55"/>
      <c r="I32" s="25">
        <f t="shared" si="2"/>
        <v>0</v>
      </c>
      <c r="J32" s="26">
        <f t="shared" si="3"/>
        <v>0</v>
      </c>
    </row>
    <row r="33" spans="2:10">
      <c r="C33" s="40"/>
      <c r="D33" s="41"/>
      <c r="E33" s="41"/>
      <c r="F33" s="41"/>
      <c r="G33" s="81"/>
      <c r="I33" s="6"/>
      <c r="J33" s="6"/>
    </row>
    <row r="34" spans="2:10" ht="18.600000000000001" thickBot="1"/>
    <row r="35" spans="2:10" ht="18.600000000000001" thickBot="1">
      <c r="B35" s="45" t="s">
        <v>78</v>
      </c>
      <c r="C35" s="45" t="s">
        <v>79</v>
      </c>
      <c r="D35" s="45" t="s">
        <v>80</v>
      </c>
      <c r="E35" s="134" t="s">
        <v>81</v>
      </c>
      <c r="F35" s="73" t="s">
        <v>120</v>
      </c>
      <c r="G35" s="46" t="s">
        <v>108</v>
      </c>
      <c r="I35" s="2" t="s">
        <v>91</v>
      </c>
      <c r="J35" s="2" t="s">
        <v>103</v>
      </c>
    </row>
    <row r="36" spans="2:10" ht="23.4" thickTop="1" thickBot="1">
      <c r="B36" s="68" t="s">
        <v>182</v>
      </c>
      <c r="C36" s="69" t="s">
        <v>183</v>
      </c>
      <c r="D36" s="147">
        <v>0.33333333333333331</v>
      </c>
      <c r="E36" s="133"/>
      <c r="F36" s="90"/>
      <c r="G36" s="55"/>
      <c r="I36" s="34">
        <f>G36</f>
        <v>0</v>
      </c>
      <c r="J36" s="26">
        <f>ROUNDDOWN(I36/3,-3)</f>
        <v>0</v>
      </c>
    </row>
    <row r="37" spans="2:10" ht="23.4" thickTop="1" thickBot="1">
      <c r="B37" s="68" t="s">
        <v>184</v>
      </c>
      <c r="C37" s="69" t="s">
        <v>185</v>
      </c>
      <c r="D37" s="147"/>
      <c r="E37" s="133"/>
      <c r="F37" s="90"/>
      <c r="G37" s="55"/>
      <c r="I37" s="34">
        <f>G37</f>
        <v>0</v>
      </c>
      <c r="J37" s="26">
        <f>ROUNDDOWN(I37/3,-3)</f>
        <v>0</v>
      </c>
    </row>
    <row r="38" spans="2:10" ht="23.4" thickTop="1" thickBot="1">
      <c r="B38" s="68" t="s">
        <v>186</v>
      </c>
      <c r="C38" s="69" t="s">
        <v>187</v>
      </c>
      <c r="D38" s="147"/>
      <c r="E38" s="133"/>
      <c r="F38" s="90"/>
      <c r="G38" s="55"/>
      <c r="I38" s="34">
        <f>G38</f>
        <v>0</v>
      </c>
      <c r="J38" s="26">
        <f>ROUNDDOWN(I38/3,-3)</f>
        <v>0</v>
      </c>
    </row>
    <row r="39" spans="2:10" ht="23.4" thickTop="1" thickBot="1">
      <c r="B39" s="68" t="s">
        <v>188</v>
      </c>
      <c r="C39" s="69" t="s">
        <v>189</v>
      </c>
      <c r="D39" s="147"/>
      <c r="E39" s="133"/>
      <c r="F39" s="90"/>
      <c r="G39" s="55"/>
      <c r="I39" s="34">
        <f>G39</f>
        <v>0</v>
      </c>
      <c r="J39" s="26">
        <f>ROUNDDOWN(I39/3,-3)</f>
        <v>0</v>
      </c>
    </row>
  </sheetData>
  <sheetProtection algorithmName="SHA-512" hashValue="ghmPfGf8r0LPx5QBHvKElhc4rKDVcdmwFLSw9+H6bIj+WZkbHPHVLnGfl5SBZzIozz2Rc21UX0H2hZo29KfG7Q==" saltValue="WkjvMBsk/EzEL0jdavXdgg==" spinCount="100000" sheet="1" objects="1" scenarios="1"/>
  <mergeCells count="3">
    <mergeCell ref="D36:D39"/>
    <mergeCell ref="B3:D3"/>
    <mergeCell ref="D6:D32"/>
  </mergeCells>
  <phoneticPr fontId="2"/>
  <dataValidations count="1">
    <dataValidation type="date" allowBlank="1" showInputMessage="1" showErrorMessage="1" sqref="E6:E32 E36:E39" xr:uid="{A9AA8114-E1EB-421D-9037-7A9A25AE0E3A}">
      <formula1>45768</formula1>
      <formula2>46081</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EB759-06CB-42B9-B822-6727E60BE8DA}">
  <sheetPr codeName="Sheet6">
    <tabColor theme="5" tint="0.59999389629810485"/>
  </sheetPr>
  <dimension ref="A1:K17"/>
  <sheetViews>
    <sheetView topLeftCell="C1" workbookViewId="0">
      <selection activeCell="G19" sqref="G19"/>
    </sheetView>
  </sheetViews>
  <sheetFormatPr defaultRowHeight="18"/>
  <cols>
    <col min="1" max="1" width="3.3984375" style="37" customWidth="1"/>
    <col min="2" max="2" width="6.3984375" style="37" bestFit="1" customWidth="1"/>
    <col min="3" max="3" width="55" style="37" customWidth="1"/>
    <col min="4" max="4" width="12.8984375" style="37" customWidth="1"/>
    <col min="5" max="5" width="15.3984375" style="37" bestFit="1" customWidth="1"/>
    <col min="6" max="6" width="32" style="37" customWidth="1"/>
    <col min="7" max="7" width="29.3984375" style="37" customWidth="1"/>
    <col min="8" max="8" width="13.8984375" style="37" customWidth="1"/>
    <col min="9" max="9" width="4.59765625" customWidth="1"/>
    <col min="10" max="11" width="18.59765625" customWidth="1"/>
  </cols>
  <sheetData>
    <row r="1" spans="2:11" ht="19.2" thickTop="1" thickBot="1">
      <c r="F1" s="38" t="s">
        <v>0</v>
      </c>
      <c r="J1" s="27" t="s">
        <v>74</v>
      </c>
      <c r="K1" s="28"/>
    </row>
    <row r="2" spans="2:11" ht="18.600000000000001" thickBot="1"/>
    <row r="3" spans="2:11" ht="22.8" thickBot="1">
      <c r="B3" s="148" t="s">
        <v>190</v>
      </c>
      <c r="C3" s="149"/>
      <c r="D3" s="150"/>
      <c r="E3" s="136"/>
      <c r="F3" s="39"/>
      <c r="G3" s="39"/>
      <c r="H3" s="39"/>
    </row>
    <row r="4" spans="2:11" ht="18.600000000000001" thickBot="1"/>
    <row r="5" spans="2:11" ht="36.6" thickBot="1">
      <c r="B5" s="45" t="s">
        <v>78</v>
      </c>
      <c r="C5" s="45" t="s">
        <v>79</v>
      </c>
      <c r="D5" s="45" t="s">
        <v>80</v>
      </c>
      <c r="E5" s="134" t="s">
        <v>81</v>
      </c>
      <c r="F5" s="73" t="s">
        <v>191</v>
      </c>
      <c r="G5" s="46" t="s">
        <v>192</v>
      </c>
      <c r="H5" s="46" t="s">
        <v>108</v>
      </c>
      <c r="J5" s="2" t="s">
        <v>91</v>
      </c>
      <c r="K5" s="2" t="s">
        <v>103</v>
      </c>
    </row>
    <row r="6" spans="2:11" ht="22.2">
      <c r="B6" s="68" t="s">
        <v>193</v>
      </c>
      <c r="C6" s="69" t="s">
        <v>194</v>
      </c>
      <c r="D6" s="147" t="s">
        <v>195</v>
      </c>
      <c r="E6" s="133"/>
      <c r="F6" s="165" t="s">
        <v>306</v>
      </c>
      <c r="G6" s="90"/>
      <c r="H6" s="50"/>
      <c r="J6" s="32">
        <f>H6</f>
        <v>0</v>
      </c>
      <c r="K6" s="33">
        <f>IF(F$6="一つ星",ROUNDDOWN(J6/3,-3),ROUNDDOWN(J6/2,-3))</f>
        <v>0</v>
      </c>
    </row>
    <row r="7" spans="2:11" ht="23.4" thickTop="1" thickBot="1">
      <c r="B7" s="68" t="s">
        <v>196</v>
      </c>
      <c r="C7" s="69" t="s">
        <v>197</v>
      </c>
      <c r="D7" s="147"/>
      <c r="E7" s="133"/>
      <c r="F7" s="165"/>
      <c r="G7" s="90"/>
      <c r="H7" s="50"/>
      <c r="J7" s="32">
        <f t="shared" ref="J7:J15" si="0">H7</f>
        <v>0</v>
      </c>
      <c r="K7" s="33">
        <f>IF(F$6="一つ星",ROUNDDOWN(J7/3,-3),ROUNDDOWN(J7/2,-3))</f>
        <v>0</v>
      </c>
    </row>
    <row r="8" spans="2:11" ht="23.4" thickTop="1" thickBot="1">
      <c r="B8" s="68" t="s">
        <v>198</v>
      </c>
      <c r="C8" s="69" t="s">
        <v>199</v>
      </c>
      <c r="D8" s="147"/>
      <c r="E8" s="133"/>
      <c r="F8" s="165"/>
      <c r="G8" s="90"/>
      <c r="H8" s="50"/>
      <c r="J8" s="32">
        <f t="shared" si="0"/>
        <v>0</v>
      </c>
      <c r="K8" s="33">
        <f>IF(F$6="一つ星",ROUNDDOWN(J8/3,-3),ROUNDDOWN(J8/2,-3))</f>
        <v>0</v>
      </c>
    </row>
    <row r="9" spans="2:11" ht="22.2">
      <c r="B9" s="68" t="s">
        <v>200</v>
      </c>
      <c r="C9" s="69" t="s">
        <v>201</v>
      </c>
      <c r="D9" s="147"/>
      <c r="E9" s="133"/>
      <c r="F9" s="165"/>
      <c r="G9" s="90"/>
      <c r="H9" s="50"/>
      <c r="J9" s="32">
        <f t="shared" si="0"/>
        <v>0</v>
      </c>
      <c r="K9" s="33">
        <f>IF(F$6="一つ星",ROUNDDOWN(J9/3,-3),ROUNDDOWN(J9/2,-3))</f>
        <v>0</v>
      </c>
    </row>
    <row r="10" spans="2:11" ht="22.2">
      <c r="B10" s="68" t="s">
        <v>202</v>
      </c>
      <c r="C10" s="69" t="s">
        <v>203</v>
      </c>
      <c r="D10" s="147"/>
      <c r="E10" s="133"/>
      <c r="F10" s="165"/>
      <c r="G10" s="90"/>
      <c r="H10" s="50"/>
      <c r="J10" s="32">
        <f t="shared" si="0"/>
        <v>0</v>
      </c>
      <c r="K10" s="33">
        <f>IF(F$6="一つ星",ROUNDDOWN(J10/3,-3),ROUNDDOWN(J10/2,-3))</f>
        <v>0</v>
      </c>
    </row>
    <row r="11" spans="2:11" ht="23.4" thickTop="1" thickBot="1">
      <c r="B11" s="68" t="s">
        <v>204</v>
      </c>
      <c r="C11" s="69" t="s">
        <v>205</v>
      </c>
      <c r="D11" s="147"/>
      <c r="E11" s="133"/>
      <c r="F11" s="165"/>
      <c r="G11" s="90"/>
      <c r="H11" s="50"/>
      <c r="J11" s="32">
        <f t="shared" si="0"/>
        <v>0</v>
      </c>
      <c r="K11" s="33">
        <f>IF(F$6="一つ星",ROUNDDOWN(J11/3,-3),ROUNDDOWN(J11/2,-3))</f>
        <v>0</v>
      </c>
    </row>
    <row r="12" spans="2:11" ht="23.4" thickTop="1" thickBot="1">
      <c r="B12" s="68" t="s">
        <v>206</v>
      </c>
      <c r="C12" s="69" t="s">
        <v>207</v>
      </c>
      <c r="D12" s="147"/>
      <c r="E12" s="133"/>
      <c r="F12" s="165"/>
      <c r="G12" s="90"/>
      <c r="H12" s="50"/>
      <c r="J12" s="32">
        <f t="shared" si="0"/>
        <v>0</v>
      </c>
      <c r="K12" s="33">
        <f>IF(F$6="一つ星",ROUNDDOWN(J12/3,-3),ROUNDDOWN(J12/2,-3))</f>
        <v>0</v>
      </c>
    </row>
    <row r="13" spans="2:11" ht="23.4" thickTop="1" thickBot="1">
      <c r="B13" s="68" t="s">
        <v>208</v>
      </c>
      <c r="C13" s="69" t="s">
        <v>209</v>
      </c>
      <c r="D13" s="147"/>
      <c r="E13" s="133"/>
      <c r="F13" s="165"/>
      <c r="G13" s="90"/>
      <c r="H13" s="50"/>
      <c r="J13" s="32">
        <f t="shared" si="0"/>
        <v>0</v>
      </c>
      <c r="K13" s="33">
        <f>IF(F$6="一つ星",ROUNDDOWN(J13/3,-3),ROUNDDOWN(J13/2,-3))</f>
        <v>0</v>
      </c>
    </row>
    <row r="14" spans="2:11" ht="23.4" thickTop="1" thickBot="1">
      <c r="B14" s="68" t="s">
        <v>210</v>
      </c>
      <c r="C14" s="69" t="s">
        <v>211</v>
      </c>
      <c r="D14" s="147"/>
      <c r="E14" s="133"/>
      <c r="F14" s="165"/>
      <c r="G14" s="90"/>
      <c r="H14" s="50"/>
      <c r="J14" s="32">
        <f t="shared" si="0"/>
        <v>0</v>
      </c>
      <c r="K14" s="33">
        <f>IF(F$6="一つ星",ROUNDDOWN(J14/3,-3),ROUNDDOWN(J14/2,-3))</f>
        <v>0</v>
      </c>
    </row>
    <row r="15" spans="2:11" ht="23.4" thickTop="1" thickBot="1">
      <c r="B15" s="68" t="s">
        <v>212</v>
      </c>
      <c r="C15" s="69" t="s">
        <v>213</v>
      </c>
      <c r="D15" s="147"/>
      <c r="E15" s="133"/>
      <c r="F15" s="165"/>
      <c r="G15" s="90"/>
      <c r="H15" s="50"/>
      <c r="J15" s="32">
        <f t="shared" si="0"/>
        <v>0</v>
      </c>
      <c r="K15" s="33">
        <f>IF(F$6="一つ星",ROUNDDOWN(J15/3,-3),ROUNDDOWN(J15/2,-3))</f>
        <v>0</v>
      </c>
    </row>
    <row r="16" spans="2:11">
      <c r="C16" s="40"/>
      <c r="D16" s="41"/>
      <c r="E16" s="41"/>
      <c r="F16" s="41"/>
      <c r="G16" s="41"/>
      <c r="H16" s="81"/>
      <c r="J16" s="6"/>
      <c r="K16" s="6"/>
    </row>
    <row r="17" spans="3:11">
      <c r="C17" s="40"/>
      <c r="D17" s="41"/>
      <c r="E17" s="41"/>
      <c r="F17" s="41"/>
      <c r="G17" s="41"/>
      <c r="H17" s="81"/>
      <c r="J17" s="6"/>
      <c r="K17" s="6"/>
    </row>
  </sheetData>
  <sheetProtection algorithmName="SHA-512" hashValue="W7doDWtkVeNWeIs8376HbbJ/e2NgxA0goEw4enDbLEtA1zC9TiVaI3XrIrytFcVvgPWv/n0NSEEHo0oRcbzlfg==" saltValue="Q6Ml0ESiLlmBKFrCpoA4TA==" spinCount="100000" sheet="1" objects="1" scenarios="1"/>
  <mergeCells count="3">
    <mergeCell ref="F6:F15"/>
    <mergeCell ref="B3:D3"/>
    <mergeCell ref="D6:D15"/>
  </mergeCells>
  <phoneticPr fontId="2"/>
  <dataValidations count="2">
    <dataValidation type="list" allowBlank="1" showInputMessage="1" showErrorMessage="1" sqref="F6:F15" xr:uid="{CF014115-1430-4CA2-8727-31FA6894D8F3}">
      <formula1>"二つ星または三つ星保有,一つ星,旅客運送事業者を構成員に含む団体であり不要"</formula1>
    </dataValidation>
    <dataValidation type="date" allowBlank="1" showInputMessage="1" showErrorMessage="1" sqref="E6:E15" xr:uid="{BFB5B4D6-4085-4C39-B953-C767941687D1}">
      <formula1>45643</formula1>
      <formula2>46081</formula2>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93DF-58D7-4C9D-9697-3E38C7A0CF8F}">
  <sheetPr codeName="Sheet8">
    <tabColor theme="5" tint="0.59999389629810485"/>
  </sheetPr>
  <dimension ref="A1:Q52"/>
  <sheetViews>
    <sheetView zoomScaleNormal="100" workbookViewId="0">
      <selection activeCell="G12" sqref="G12"/>
    </sheetView>
  </sheetViews>
  <sheetFormatPr defaultRowHeight="18" outlineLevelCol="1"/>
  <cols>
    <col min="1" max="1" width="3.3984375" style="37" customWidth="1"/>
    <col min="2" max="2" width="5.19921875" style="37" bestFit="1" customWidth="1"/>
    <col min="3" max="3" width="48.3984375" style="37" bestFit="1" customWidth="1"/>
    <col min="4" max="4" width="15.69921875" style="37" customWidth="1"/>
    <col min="5" max="5" width="15.3984375" style="37" bestFit="1" customWidth="1"/>
    <col min="6" max="6" width="25.5" style="37" customWidth="1"/>
    <col min="7" max="7" width="14.3984375" style="37" bestFit="1" customWidth="1"/>
    <col min="8" max="8" width="7.09765625" style="37" bestFit="1" customWidth="1"/>
    <col min="9" max="9" width="14.19921875" style="37" customWidth="1"/>
    <col min="10" max="10" width="6.09765625" customWidth="1"/>
    <col min="11" max="11" width="13" hidden="1" customWidth="1" outlineLevel="1"/>
    <col min="12" max="12" width="24.5" hidden="1" customWidth="1" outlineLevel="1"/>
    <col min="13" max="13" width="3.59765625" hidden="1" customWidth="1" outlineLevel="1"/>
    <col min="14" max="14" width="18.59765625" customWidth="1" collapsed="1"/>
    <col min="15" max="15" width="18.59765625" customWidth="1"/>
  </cols>
  <sheetData>
    <row r="1" spans="2:15" ht="19.2" thickTop="1" thickBot="1">
      <c r="F1" s="38" t="s">
        <v>0</v>
      </c>
      <c r="N1" s="27" t="s">
        <v>74</v>
      </c>
      <c r="O1" s="28"/>
    </row>
    <row r="2" spans="2:15" ht="18.600000000000001" thickBot="1"/>
    <row r="3" spans="2:15" ht="22.8" thickBot="1">
      <c r="B3" s="148" t="s">
        <v>214</v>
      </c>
      <c r="C3" s="149"/>
      <c r="D3" s="150"/>
      <c r="E3" s="136"/>
      <c r="F3" s="39"/>
      <c r="G3" s="39"/>
      <c r="H3" s="39"/>
      <c r="I3" s="39"/>
    </row>
    <row r="4" spans="2:15" ht="18.600000000000001" thickBot="1">
      <c r="C4" s="40"/>
      <c r="D4" s="41"/>
      <c r="E4" s="41"/>
      <c r="F4" s="41"/>
      <c r="G4" s="106" t="s">
        <v>76</v>
      </c>
      <c r="H4" s="106"/>
      <c r="I4" s="39"/>
      <c r="J4" s="6"/>
      <c r="K4" s="6"/>
      <c r="L4" s="6"/>
    </row>
    <row r="5" spans="2:15" ht="18.600000000000001" thickBot="1">
      <c r="B5" s="45" t="s">
        <v>78</v>
      </c>
      <c r="C5" s="45" t="s">
        <v>79</v>
      </c>
      <c r="D5" s="45" t="s">
        <v>80</v>
      </c>
      <c r="E5" s="134" t="s">
        <v>81</v>
      </c>
      <c r="F5" s="46" t="s">
        <v>82</v>
      </c>
      <c r="G5" s="46" t="s">
        <v>83</v>
      </c>
      <c r="H5" s="46" t="s">
        <v>84</v>
      </c>
      <c r="I5" s="46" t="s">
        <v>101</v>
      </c>
      <c r="K5" s="2" t="s">
        <v>87</v>
      </c>
      <c r="L5" s="2" t="s">
        <v>102</v>
      </c>
      <c r="N5" s="2" t="s">
        <v>91</v>
      </c>
      <c r="O5" s="2" t="s">
        <v>103</v>
      </c>
    </row>
    <row r="6" spans="2:15" ht="22.8" thickBot="1">
      <c r="B6" s="47" t="s">
        <v>215</v>
      </c>
      <c r="C6" s="48" t="s">
        <v>105</v>
      </c>
      <c r="D6" s="156" t="s">
        <v>95</v>
      </c>
      <c r="E6" s="133"/>
      <c r="F6" s="90"/>
      <c r="G6" s="55"/>
      <c r="H6" s="55"/>
      <c r="I6" s="55"/>
      <c r="K6" s="17">
        <f>INT(G6*1/4)</f>
        <v>0</v>
      </c>
      <c r="L6" s="17">
        <f>INT((G6-I6)*1/2)</f>
        <v>0</v>
      </c>
      <c r="N6" s="17">
        <f>G6*H6</f>
        <v>0</v>
      </c>
      <c r="O6" s="17">
        <f>IF(I6&gt;G6,0,IF(K6&gt;L6,L6*H6,K6*H6))</f>
        <v>0</v>
      </c>
    </row>
    <row r="7" spans="2:15">
      <c r="B7" s="74"/>
      <c r="C7" s="53"/>
      <c r="D7" s="152"/>
      <c r="E7" s="107"/>
      <c r="F7" s="90"/>
      <c r="G7" s="55"/>
      <c r="H7" s="55"/>
      <c r="I7" s="55"/>
      <c r="K7" s="17">
        <f t="shared" ref="K7:K10" si="0">INT(G7*1/4)</f>
        <v>0</v>
      </c>
      <c r="L7" s="17">
        <f t="shared" ref="L7:L10" si="1">INT((G7-I7)*1/2)</f>
        <v>0</v>
      </c>
      <c r="N7" s="17">
        <f>G7*H7</f>
        <v>0</v>
      </c>
      <c r="O7" s="17">
        <f t="shared" ref="O7:O10" si="2">IF(I7&gt;G7,0,IF(K7&gt;L7,L7*H7,K7*H7))</f>
        <v>0</v>
      </c>
    </row>
    <row r="8" spans="2:15">
      <c r="B8" s="74"/>
      <c r="C8" s="53"/>
      <c r="D8" s="152"/>
      <c r="E8" s="107"/>
      <c r="F8" s="90"/>
      <c r="G8" s="55"/>
      <c r="H8" s="55"/>
      <c r="I8" s="55"/>
      <c r="K8" s="17">
        <f t="shared" si="0"/>
        <v>0</v>
      </c>
      <c r="L8" s="17">
        <f t="shared" si="1"/>
        <v>0</v>
      </c>
      <c r="N8" s="17">
        <f>G8*H8</f>
        <v>0</v>
      </c>
      <c r="O8" s="17">
        <f t="shared" si="2"/>
        <v>0</v>
      </c>
    </row>
    <row r="9" spans="2:15">
      <c r="B9" s="74"/>
      <c r="C9" s="53"/>
      <c r="D9" s="152"/>
      <c r="E9" s="107"/>
      <c r="F9" s="90"/>
      <c r="G9" s="55"/>
      <c r="H9" s="55"/>
      <c r="I9" s="55"/>
      <c r="K9" s="17">
        <f t="shared" si="0"/>
        <v>0</v>
      </c>
      <c r="L9" s="17">
        <f t="shared" si="1"/>
        <v>0</v>
      </c>
      <c r="N9" s="17">
        <f>G9*H9</f>
        <v>0</v>
      </c>
      <c r="O9" s="17">
        <f t="shared" si="2"/>
        <v>0</v>
      </c>
    </row>
    <row r="10" spans="2:15" ht="18.600000000000001" thickBot="1">
      <c r="B10" s="74"/>
      <c r="C10" s="92"/>
      <c r="D10" s="153"/>
      <c r="E10" s="108"/>
      <c r="F10" s="109"/>
      <c r="G10" s="110"/>
      <c r="H10" s="111"/>
      <c r="I10" s="110"/>
      <c r="K10" s="4">
        <f t="shared" si="0"/>
        <v>0</v>
      </c>
      <c r="L10" s="4">
        <f t="shared" si="1"/>
        <v>0</v>
      </c>
      <c r="N10" s="4">
        <f>G10*H10</f>
        <v>0</v>
      </c>
      <c r="O10" s="4">
        <f t="shared" si="2"/>
        <v>0</v>
      </c>
    </row>
    <row r="11" spans="2:15" ht="19.2" thickTop="1" thickBot="1">
      <c r="B11" s="77"/>
      <c r="C11" s="60"/>
      <c r="D11" s="61"/>
      <c r="E11" s="61"/>
      <c r="F11" s="61"/>
      <c r="G11" s="62"/>
      <c r="H11" s="112"/>
      <c r="I11" s="113"/>
      <c r="K11" s="7"/>
      <c r="L11" s="7"/>
      <c r="N11" s="25">
        <f>SUM(N6:N10)</f>
        <v>0</v>
      </c>
      <c r="O11" s="26">
        <f>ROUNDDOWN(SUM(O6:O10),-3)</f>
        <v>0</v>
      </c>
    </row>
    <row r="12" spans="2:15" ht="19.2" thickTop="1" thickBot="1">
      <c r="C12" s="40"/>
      <c r="D12" s="41"/>
      <c r="E12" s="41"/>
      <c r="F12" s="41"/>
      <c r="G12" s="41"/>
      <c r="H12" s="41"/>
      <c r="I12" s="42"/>
      <c r="J12" s="6"/>
      <c r="K12" s="6"/>
      <c r="L12" s="6"/>
    </row>
    <row r="13" spans="2:15" ht="18.600000000000001" thickBot="1">
      <c r="B13" s="45" t="s">
        <v>78</v>
      </c>
      <c r="C13" s="45" t="s">
        <v>79</v>
      </c>
      <c r="D13" s="45" t="s">
        <v>80</v>
      </c>
      <c r="E13" s="134" t="s">
        <v>81</v>
      </c>
      <c r="F13" s="46" t="s">
        <v>120</v>
      </c>
      <c r="G13" s="46" t="s">
        <v>108</v>
      </c>
      <c r="H13" s="41"/>
      <c r="I13" s="42"/>
      <c r="J13" s="6"/>
      <c r="K13" s="6"/>
      <c r="L13" s="6"/>
      <c r="M13" s="6"/>
      <c r="N13" s="2" t="s">
        <v>91</v>
      </c>
      <c r="O13" s="2" t="s">
        <v>103</v>
      </c>
    </row>
    <row r="14" spans="2:15" ht="23.4" thickTop="1" thickBot="1">
      <c r="B14" s="68" t="s">
        <v>216</v>
      </c>
      <c r="C14" s="69" t="s">
        <v>217</v>
      </c>
      <c r="D14" s="154">
        <v>0.33333333333333298</v>
      </c>
      <c r="E14" s="133"/>
      <c r="F14" s="114"/>
      <c r="G14" s="55"/>
      <c r="H14" s="41" t="s">
        <v>218</v>
      </c>
      <c r="I14" s="42"/>
      <c r="J14" s="6"/>
      <c r="K14" s="6"/>
      <c r="L14" s="6"/>
      <c r="M14" s="6"/>
      <c r="N14" s="25">
        <f t="shared" ref="N14:N36" si="3">G14</f>
        <v>0</v>
      </c>
      <c r="O14" s="26">
        <f>ROUNDDOWN(N14/3,-3)</f>
        <v>0</v>
      </c>
    </row>
    <row r="15" spans="2:15" ht="23.4" thickTop="1" thickBot="1">
      <c r="B15" s="68" t="s">
        <v>219</v>
      </c>
      <c r="C15" s="69" t="s">
        <v>220</v>
      </c>
      <c r="D15" s="155"/>
      <c r="E15" s="133"/>
      <c r="F15" s="114"/>
      <c r="G15" s="55"/>
      <c r="H15" s="41" t="s">
        <v>218</v>
      </c>
      <c r="I15" s="42"/>
      <c r="J15" s="6"/>
      <c r="K15" s="6"/>
      <c r="L15" s="6"/>
      <c r="M15" s="6"/>
      <c r="N15" s="25">
        <f t="shared" si="3"/>
        <v>0</v>
      </c>
      <c r="O15" s="26">
        <f t="shared" ref="O15:O37" si="4">ROUNDDOWN(N15/3,-3)</f>
        <v>0</v>
      </c>
    </row>
    <row r="16" spans="2:15" ht="23.4" thickTop="1" thickBot="1">
      <c r="B16" s="68" t="s">
        <v>221</v>
      </c>
      <c r="C16" s="69" t="s">
        <v>222</v>
      </c>
      <c r="D16" s="155"/>
      <c r="E16" s="133"/>
      <c r="F16" s="114"/>
      <c r="G16" s="55"/>
      <c r="H16" s="41" t="s">
        <v>218</v>
      </c>
      <c r="I16" s="42"/>
      <c r="J16" s="6"/>
      <c r="K16" s="6"/>
      <c r="L16" s="6"/>
      <c r="M16" s="6"/>
      <c r="N16" s="25">
        <f t="shared" si="3"/>
        <v>0</v>
      </c>
      <c r="O16" s="26">
        <f t="shared" si="4"/>
        <v>0</v>
      </c>
    </row>
    <row r="17" spans="2:15" ht="23.4" thickTop="1" thickBot="1">
      <c r="B17" s="68" t="s">
        <v>223</v>
      </c>
      <c r="C17" s="69" t="s">
        <v>224</v>
      </c>
      <c r="D17" s="155"/>
      <c r="E17" s="133"/>
      <c r="F17" s="114"/>
      <c r="G17" s="55"/>
      <c r="H17" s="41" t="s">
        <v>218</v>
      </c>
      <c r="I17" s="42"/>
      <c r="J17" s="6"/>
      <c r="K17" s="6"/>
      <c r="L17" s="6"/>
      <c r="M17" s="6"/>
      <c r="N17" s="25">
        <f t="shared" si="3"/>
        <v>0</v>
      </c>
      <c r="O17" s="26">
        <f t="shared" si="4"/>
        <v>0</v>
      </c>
    </row>
    <row r="18" spans="2:15" ht="23.4" thickTop="1" thickBot="1">
      <c r="B18" s="68" t="s">
        <v>225</v>
      </c>
      <c r="C18" s="69" t="s">
        <v>226</v>
      </c>
      <c r="D18" s="155"/>
      <c r="E18" s="133"/>
      <c r="F18" s="114"/>
      <c r="G18" s="55"/>
      <c r="H18" s="41" t="s">
        <v>218</v>
      </c>
      <c r="I18" s="42"/>
      <c r="J18" s="6"/>
      <c r="K18" s="6"/>
      <c r="L18" s="6"/>
      <c r="M18" s="6"/>
      <c r="N18" s="25">
        <f t="shared" si="3"/>
        <v>0</v>
      </c>
      <c r="O18" s="26">
        <f t="shared" si="4"/>
        <v>0</v>
      </c>
    </row>
    <row r="19" spans="2:15" ht="23.4" thickTop="1" thickBot="1">
      <c r="B19" s="68" t="s">
        <v>227</v>
      </c>
      <c r="C19" s="69" t="s">
        <v>228</v>
      </c>
      <c r="D19" s="155"/>
      <c r="E19" s="133"/>
      <c r="F19" s="114"/>
      <c r="G19" s="55"/>
      <c r="H19" s="41" t="s">
        <v>218</v>
      </c>
      <c r="I19" s="42"/>
      <c r="J19" s="6"/>
      <c r="K19" s="6"/>
      <c r="L19" s="6"/>
      <c r="M19" s="6"/>
      <c r="N19" s="25">
        <f t="shared" si="3"/>
        <v>0</v>
      </c>
      <c r="O19" s="26">
        <f t="shared" si="4"/>
        <v>0</v>
      </c>
    </row>
    <row r="20" spans="2:15" ht="37.200000000000003" thickTop="1" thickBot="1">
      <c r="B20" s="68" t="s">
        <v>229</v>
      </c>
      <c r="C20" s="69" t="s">
        <v>230</v>
      </c>
      <c r="D20" s="155"/>
      <c r="E20" s="133"/>
      <c r="F20" s="114"/>
      <c r="G20" s="55"/>
      <c r="H20" s="41" t="s">
        <v>218</v>
      </c>
      <c r="I20" s="42"/>
      <c r="J20" s="6"/>
      <c r="K20" s="6"/>
      <c r="L20" s="6"/>
      <c r="M20" s="6"/>
      <c r="N20" s="25">
        <f t="shared" si="3"/>
        <v>0</v>
      </c>
      <c r="O20" s="26">
        <f t="shared" si="4"/>
        <v>0</v>
      </c>
    </row>
    <row r="21" spans="2:15" ht="23.4" thickTop="1" thickBot="1">
      <c r="B21" s="68" t="s">
        <v>231</v>
      </c>
      <c r="C21" s="69" t="s">
        <v>232</v>
      </c>
      <c r="D21" s="155"/>
      <c r="E21" s="133"/>
      <c r="F21" s="114"/>
      <c r="G21" s="55"/>
      <c r="H21" s="41"/>
      <c r="I21" s="42"/>
      <c r="J21" s="6"/>
      <c r="K21" s="6"/>
      <c r="L21" s="6"/>
      <c r="M21" s="6"/>
      <c r="N21" s="25">
        <f t="shared" si="3"/>
        <v>0</v>
      </c>
      <c r="O21" s="26">
        <f t="shared" si="4"/>
        <v>0</v>
      </c>
    </row>
    <row r="22" spans="2:15" ht="23.4" thickTop="1" thickBot="1">
      <c r="B22" s="68" t="s">
        <v>233</v>
      </c>
      <c r="C22" s="69" t="s">
        <v>234</v>
      </c>
      <c r="D22" s="155"/>
      <c r="E22" s="133"/>
      <c r="F22" s="114"/>
      <c r="G22" s="55"/>
      <c r="H22" s="41"/>
      <c r="I22" s="42"/>
      <c r="J22" s="6"/>
      <c r="K22" s="6"/>
      <c r="L22" s="6"/>
      <c r="M22" s="6"/>
      <c r="N22" s="25">
        <f t="shared" si="3"/>
        <v>0</v>
      </c>
      <c r="O22" s="26">
        <f t="shared" si="4"/>
        <v>0</v>
      </c>
    </row>
    <row r="23" spans="2:15" ht="23.4" thickTop="1" thickBot="1">
      <c r="B23" s="68" t="s">
        <v>235</v>
      </c>
      <c r="C23" s="69" t="s">
        <v>236</v>
      </c>
      <c r="D23" s="155"/>
      <c r="E23" s="133"/>
      <c r="F23" s="114"/>
      <c r="G23" s="55"/>
      <c r="H23" s="41"/>
      <c r="I23" s="42"/>
      <c r="J23" s="6"/>
      <c r="K23" s="6"/>
      <c r="L23" s="6"/>
      <c r="M23" s="6"/>
      <c r="N23" s="25">
        <f t="shared" si="3"/>
        <v>0</v>
      </c>
      <c r="O23" s="26">
        <f t="shared" si="4"/>
        <v>0</v>
      </c>
    </row>
    <row r="24" spans="2:15" ht="23.4" thickTop="1" thickBot="1">
      <c r="B24" s="68" t="s">
        <v>237</v>
      </c>
      <c r="C24" s="69" t="s">
        <v>238</v>
      </c>
      <c r="D24" s="155"/>
      <c r="E24" s="133"/>
      <c r="F24" s="114"/>
      <c r="G24" s="55"/>
      <c r="H24" s="41"/>
      <c r="I24" s="42"/>
      <c r="J24" s="6"/>
      <c r="K24" s="6"/>
      <c r="L24" s="6"/>
      <c r="M24" s="6"/>
      <c r="N24" s="25">
        <f t="shared" si="3"/>
        <v>0</v>
      </c>
      <c r="O24" s="26">
        <f t="shared" si="4"/>
        <v>0</v>
      </c>
    </row>
    <row r="25" spans="2:15" ht="23.4" thickTop="1" thickBot="1">
      <c r="B25" s="68" t="s">
        <v>239</v>
      </c>
      <c r="C25" s="69" t="s">
        <v>240</v>
      </c>
      <c r="D25" s="155"/>
      <c r="E25" s="133"/>
      <c r="F25" s="114"/>
      <c r="G25" s="55"/>
      <c r="H25" s="41"/>
      <c r="I25" s="42"/>
      <c r="J25" s="6"/>
      <c r="K25" s="6"/>
      <c r="L25" s="6"/>
      <c r="M25" s="6"/>
      <c r="N25" s="25">
        <f t="shared" si="3"/>
        <v>0</v>
      </c>
      <c r="O25" s="26">
        <f t="shared" si="4"/>
        <v>0</v>
      </c>
    </row>
    <row r="26" spans="2:15" ht="23.4" thickTop="1" thickBot="1">
      <c r="B26" s="68" t="s">
        <v>241</v>
      </c>
      <c r="C26" s="69" t="s">
        <v>242</v>
      </c>
      <c r="D26" s="155"/>
      <c r="E26" s="133"/>
      <c r="F26" s="114"/>
      <c r="G26" s="55"/>
      <c r="H26" s="41"/>
      <c r="I26" s="42"/>
      <c r="J26" s="6"/>
      <c r="K26" s="6"/>
      <c r="L26" s="6"/>
      <c r="M26" s="6"/>
      <c r="N26" s="25">
        <f t="shared" si="3"/>
        <v>0</v>
      </c>
      <c r="O26" s="26">
        <f t="shared" si="4"/>
        <v>0</v>
      </c>
    </row>
    <row r="27" spans="2:15" ht="23.4" thickTop="1" thickBot="1">
      <c r="B27" s="68" t="s">
        <v>243</v>
      </c>
      <c r="C27" s="69" t="s">
        <v>244</v>
      </c>
      <c r="D27" s="155"/>
      <c r="E27" s="133"/>
      <c r="F27" s="114"/>
      <c r="G27" s="55"/>
      <c r="H27" s="41"/>
      <c r="I27" s="42"/>
      <c r="J27" s="6"/>
      <c r="K27" s="6"/>
      <c r="L27" s="6"/>
      <c r="M27" s="6"/>
      <c r="N27" s="25">
        <f t="shared" si="3"/>
        <v>0</v>
      </c>
      <c r="O27" s="26">
        <f t="shared" si="4"/>
        <v>0</v>
      </c>
    </row>
    <row r="28" spans="2:15" ht="23.4" thickTop="1" thickBot="1">
      <c r="B28" s="68" t="s">
        <v>245</v>
      </c>
      <c r="C28" s="69" t="s">
        <v>246</v>
      </c>
      <c r="D28" s="155"/>
      <c r="E28" s="133"/>
      <c r="F28" s="114"/>
      <c r="G28" s="55"/>
      <c r="H28" s="41"/>
      <c r="I28" s="42"/>
      <c r="J28" s="6"/>
      <c r="K28" s="6"/>
      <c r="L28" s="6"/>
      <c r="M28" s="6"/>
      <c r="N28" s="25">
        <f t="shared" si="3"/>
        <v>0</v>
      </c>
      <c r="O28" s="26">
        <f t="shared" si="4"/>
        <v>0</v>
      </c>
    </row>
    <row r="29" spans="2:15" ht="23.4" thickTop="1" thickBot="1">
      <c r="B29" s="68" t="s">
        <v>247</v>
      </c>
      <c r="C29" s="69" t="s">
        <v>248</v>
      </c>
      <c r="D29" s="155"/>
      <c r="E29" s="133"/>
      <c r="F29" s="114"/>
      <c r="G29" s="55"/>
      <c r="H29" s="41"/>
      <c r="I29" s="42"/>
      <c r="J29" s="6"/>
      <c r="K29" s="6"/>
      <c r="L29" s="6"/>
      <c r="M29" s="6"/>
      <c r="N29" s="25">
        <f t="shared" si="3"/>
        <v>0</v>
      </c>
      <c r="O29" s="26">
        <f t="shared" si="4"/>
        <v>0</v>
      </c>
    </row>
    <row r="30" spans="2:15" ht="23.4" thickTop="1" thickBot="1">
      <c r="B30" s="68" t="s">
        <v>249</v>
      </c>
      <c r="C30" s="69" t="s">
        <v>250</v>
      </c>
      <c r="D30" s="155"/>
      <c r="E30" s="133"/>
      <c r="F30" s="114"/>
      <c r="G30" s="55"/>
      <c r="H30" s="41"/>
      <c r="I30" s="42"/>
      <c r="J30" s="6"/>
      <c r="K30" s="6"/>
      <c r="L30" s="6"/>
      <c r="M30" s="6"/>
      <c r="N30" s="25">
        <f t="shared" si="3"/>
        <v>0</v>
      </c>
      <c r="O30" s="26">
        <f t="shared" si="4"/>
        <v>0</v>
      </c>
    </row>
    <row r="31" spans="2:15" ht="23.4" thickTop="1" thickBot="1">
      <c r="B31" s="68" t="s">
        <v>251</v>
      </c>
      <c r="C31" s="69" t="s">
        <v>252</v>
      </c>
      <c r="D31" s="155"/>
      <c r="E31" s="133"/>
      <c r="F31" s="114"/>
      <c r="G31" s="55"/>
      <c r="H31" s="41"/>
      <c r="I31" s="42"/>
      <c r="J31" s="6"/>
      <c r="K31" s="6"/>
      <c r="L31" s="6"/>
      <c r="M31" s="6"/>
      <c r="N31" s="25">
        <f t="shared" si="3"/>
        <v>0</v>
      </c>
      <c r="O31" s="26">
        <f t="shared" si="4"/>
        <v>0</v>
      </c>
    </row>
    <row r="32" spans="2:15" ht="23.4" thickTop="1" thickBot="1">
      <c r="B32" s="68" t="s">
        <v>253</v>
      </c>
      <c r="C32" s="69" t="s">
        <v>183</v>
      </c>
      <c r="D32" s="155"/>
      <c r="E32" s="133"/>
      <c r="F32" s="114"/>
      <c r="G32" s="55"/>
      <c r="H32" s="41"/>
      <c r="I32" s="42"/>
      <c r="J32" s="6"/>
      <c r="K32" s="6"/>
      <c r="L32" s="6"/>
      <c r="M32" s="6"/>
      <c r="N32" s="25">
        <f t="shared" si="3"/>
        <v>0</v>
      </c>
      <c r="O32" s="26">
        <f t="shared" si="4"/>
        <v>0</v>
      </c>
    </row>
    <row r="33" spans="2:17" ht="23.4" thickTop="1" thickBot="1">
      <c r="B33" s="68" t="s">
        <v>254</v>
      </c>
      <c r="C33" s="69" t="s">
        <v>185</v>
      </c>
      <c r="D33" s="155"/>
      <c r="E33" s="133"/>
      <c r="F33" s="114"/>
      <c r="G33" s="55"/>
      <c r="H33" s="41"/>
      <c r="I33" s="42"/>
      <c r="J33" s="6"/>
      <c r="K33" s="6"/>
      <c r="L33" s="6"/>
      <c r="M33" s="6"/>
      <c r="N33" s="25">
        <f t="shared" si="3"/>
        <v>0</v>
      </c>
      <c r="O33" s="26">
        <f t="shared" si="4"/>
        <v>0</v>
      </c>
    </row>
    <row r="34" spans="2:17" ht="23.4" thickTop="1" thickBot="1">
      <c r="B34" s="68" t="s">
        <v>255</v>
      </c>
      <c r="C34" s="69" t="s">
        <v>187</v>
      </c>
      <c r="D34" s="155"/>
      <c r="E34" s="133"/>
      <c r="F34" s="114"/>
      <c r="G34" s="55"/>
      <c r="H34" s="41"/>
      <c r="I34" s="42"/>
      <c r="J34" s="6"/>
      <c r="K34" s="6"/>
      <c r="L34" s="6"/>
      <c r="M34" s="6"/>
      <c r="N34" s="25">
        <f t="shared" si="3"/>
        <v>0</v>
      </c>
      <c r="O34" s="26">
        <f t="shared" si="4"/>
        <v>0</v>
      </c>
    </row>
    <row r="35" spans="2:17" ht="23.4" thickTop="1" thickBot="1">
      <c r="B35" s="68" t="s">
        <v>256</v>
      </c>
      <c r="C35" s="69" t="s">
        <v>189</v>
      </c>
      <c r="D35" s="155"/>
      <c r="E35" s="133"/>
      <c r="F35" s="114"/>
      <c r="G35" s="55"/>
      <c r="H35" s="41"/>
      <c r="I35" s="42"/>
      <c r="J35" s="6"/>
      <c r="K35" s="6"/>
      <c r="L35" s="6"/>
      <c r="M35" s="6"/>
      <c r="N35" s="25">
        <f t="shared" si="3"/>
        <v>0</v>
      </c>
      <c r="O35" s="26">
        <f t="shared" si="4"/>
        <v>0</v>
      </c>
    </row>
    <row r="36" spans="2:17" ht="23.4" thickTop="1" thickBot="1">
      <c r="B36" s="68" t="s">
        <v>257</v>
      </c>
      <c r="C36" s="69" t="s">
        <v>258</v>
      </c>
      <c r="D36" s="155"/>
      <c r="E36" s="133"/>
      <c r="F36" s="114"/>
      <c r="G36" s="55"/>
      <c r="H36" s="41"/>
      <c r="I36" s="42"/>
      <c r="J36" s="6"/>
      <c r="K36" s="6"/>
      <c r="L36" s="6"/>
      <c r="M36" s="6"/>
      <c r="N36" s="25">
        <f t="shared" si="3"/>
        <v>0</v>
      </c>
      <c r="O36" s="26">
        <f t="shared" si="4"/>
        <v>0</v>
      </c>
    </row>
    <row r="37" spans="2:17" ht="23.4" thickTop="1" thickBot="1">
      <c r="B37" s="68" t="s">
        <v>259</v>
      </c>
      <c r="C37" s="69" t="s">
        <v>260</v>
      </c>
      <c r="D37" s="157"/>
      <c r="E37" s="133"/>
      <c r="F37" s="114"/>
      <c r="G37" s="55"/>
      <c r="H37" s="41"/>
      <c r="I37" s="42"/>
      <c r="J37" s="6"/>
      <c r="K37" s="6"/>
      <c r="L37" s="6"/>
      <c r="M37" s="6"/>
      <c r="N37" s="25">
        <f t="shared" ref="N37" si="5">G37</f>
        <v>0</v>
      </c>
      <c r="O37" s="26">
        <f t="shared" si="4"/>
        <v>0</v>
      </c>
    </row>
    <row r="38" spans="2:17" ht="18.600000000000001" thickBot="1">
      <c r="C38" s="40"/>
      <c r="D38" s="41"/>
      <c r="E38" s="41"/>
      <c r="F38" s="41"/>
      <c r="G38" s="41"/>
      <c r="H38" s="41"/>
      <c r="I38" s="42"/>
      <c r="J38" s="6"/>
      <c r="K38" s="6"/>
      <c r="L38" s="6"/>
      <c r="M38" s="6"/>
      <c r="N38" s="6"/>
      <c r="O38" s="6"/>
    </row>
    <row r="39" spans="2:17" ht="18.600000000000001" thickBot="1">
      <c r="B39" s="45" t="s">
        <v>78</v>
      </c>
      <c r="C39" s="45" t="s">
        <v>79</v>
      </c>
      <c r="D39" s="45" t="s">
        <v>80</v>
      </c>
      <c r="E39" s="134" t="s">
        <v>81</v>
      </c>
      <c r="F39" s="46" t="s">
        <v>82</v>
      </c>
      <c r="G39" s="46" t="s">
        <v>108</v>
      </c>
      <c r="H39" s="46" t="s">
        <v>84</v>
      </c>
      <c r="I39" s="37" t="s">
        <v>109</v>
      </c>
      <c r="K39" s="6"/>
      <c r="L39" s="2" t="s">
        <v>110</v>
      </c>
      <c r="M39" s="6"/>
      <c r="N39" s="2" t="s">
        <v>111</v>
      </c>
      <c r="O39" s="2" t="s">
        <v>92</v>
      </c>
    </row>
    <row r="40" spans="2:17" ht="22.8" thickBot="1">
      <c r="B40" s="47" t="s">
        <v>261</v>
      </c>
      <c r="C40" s="48" t="s">
        <v>262</v>
      </c>
      <c r="D40" s="154">
        <v>0.33333333333333298</v>
      </c>
      <c r="E40" s="133"/>
      <c r="F40" s="90"/>
      <c r="G40" s="55"/>
      <c r="H40" s="55"/>
      <c r="K40" s="6"/>
      <c r="L40" s="17">
        <f>ROUNDDOWN(N40/3,0)</f>
        <v>0</v>
      </c>
      <c r="M40" s="6"/>
      <c r="N40" s="17">
        <f>G40</f>
        <v>0</v>
      </c>
      <c r="O40" s="17">
        <f>IFERROR(IF(L40/H40&lt;=600000,L40,600000*H40),0)</f>
        <v>0</v>
      </c>
    </row>
    <row r="41" spans="2:17">
      <c r="B41" s="74"/>
      <c r="C41" s="53"/>
      <c r="D41" s="155"/>
      <c r="E41" s="54"/>
      <c r="F41" s="90"/>
      <c r="G41" s="55"/>
      <c r="H41" s="55"/>
      <c r="K41" s="6"/>
      <c r="L41" s="17">
        <f t="shared" ref="L41:L44" si="6">ROUNDDOWN(N41/3,0)</f>
        <v>0</v>
      </c>
      <c r="M41" s="6"/>
      <c r="N41" s="17">
        <f>G41</f>
        <v>0</v>
      </c>
      <c r="O41" s="17">
        <f t="shared" ref="O41:O44" si="7">IFERROR(IF(L41/H41&lt;=600000,L41,600000*H41),0)</f>
        <v>0</v>
      </c>
    </row>
    <row r="42" spans="2:17">
      <c r="B42" s="74"/>
      <c r="C42" s="53"/>
      <c r="D42" s="155"/>
      <c r="E42" s="54"/>
      <c r="F42" s="90"/>
      <c r="G42" s="55"/>
      <c r="H42" s="55"/>
      <c r="K42" s="6"/>
      <c r="L42" s="17">
        <f t="shared" si="6"/>
        <v>0</v>
      </c>
      <c r="M42" s="6"/>
      <c r="N42" s="17">
        <f>G42</f>
        <v>0</v>
      </c>
      <c r="O42" s="17">
        <f t="shared" si="7"/>
        <v>0</v>
      </c>
    </row>
    <row r="43" spans="2:17">
      <c r="B43" s="74"/>
      <c r="C43" s="53"/>
      <c r="D43" s="155"/>
      <c r="E43" s="54"/>
      <c r="F43" s="90"/>
      <c r="G43" s="55"/>
      <c r="H43" s="55"/>
      <c r="K43" s="6"/>
      <c r="L43" s="17">
        <f t="shared" si="6"/>
        <v>0</v>
      </c>
      <c r="M43" s="6"/>
      <c r="N43" s="17">
        <f>G43</f>
        <v>0</v>
      </c>
      <c r="O43" s="17">
        <f t="shared" si="7"/>
        <v>0</v>
      </c>
    </row>
    <row r="44" spans="2:17" ht="18.600000000000001" thickBot="1">
      <c r="B44" s="74"/>
      <c r="C44" s="53"/>
      <c r="D44" s="155"/>
      <c r="E44" s="54"/>
      <c r="F44" s="115"/>
      <c r="G44" s="111"/>
      <c r="H44" s="111"/>
      <c r="K44" s="6"/>
      <c r="L44" s="17">
        <f t="shared" si="6"/>
        <v>0</v>
      </c>
      <c r="M44" s="6"/>
      <c r="N44" s="4">
        <f>G44</f>
        <v>0</v>
      </c>
      <c r="O44" s="4">
        <f t="shared" si="7"/>
        <v>0</v>
      </c>
    </row>
    <row r="45" spans="2:17" ht="19.2" thickTop="1" thickBot="1">
      <c r="B45" s="77"/>
      <c r="C45" s="60"/>
      <c r="D45" s="61"/>
      <c r="E45" s="61"/>
      <c r="F45" s="61"/>
      <c r="G45" s="61"/>
      <c r="H45" s="113"/>
      <c r="K45" s="6"/>
      <c r="L45" s="8">
        <f>SUM(L40:L44)</f>
        <v>0</v>
      </c>
      <c r="M45" s="6"/>
      <c r="N45" s="25">
        <f>SUM(N40:N44)</f>
        <v>0</v>
      </c>
      <c r="O45" s="26">
        <f>ROUNDDOWN(SUM(O40:O44),-3)</f>
        <v>0</v>
      </c>
    </row>
    <row r="46" spans="2:17" ht="19.2" thickTop="1" thickBot="1">
      <c r="K46" s="6"/>
      <c r="L46" s="6"/>
      <c r="M46" s="6"/>
      <c r="Q46" s="6"/>
    </row>
    <row r="47" spans="2:17" ht="18.600000000000001" thickBot="1">
      <c r="B47" s="45" t="s">
        <v>78</v>
      </c>
      <c r="C47" s="45" t="s">
        <v>79</v>
      </c>
      <c r="D47" s="45" t="s">
        <v>80</v>
      </c>
      <c r="E47" s="134" t="s">
        <v>81</v>
      </c>
      <c r="F47" s="46" t="s">
        <v>120</v>
      </c>
      <c r="G47" s="46" t="s">
        <v>108</v>
      </c>
      <c r="K47" s="6"/>
      <c r="L47" s="6"/>
      <c r="M47" s="6"/>
      <c r="N47" s="2" t="s">
        <v>91</v>
      </c>
      <c r="O47" s="2" t="s">
        <v>103</v>
      </c>
      <c r="Q47" s="6"/>
    </row>
    <row r="48" spans="2:17" ht="23.4" thickTop="1" thickBot="1">
      <c r="B48" s="68" t="s">
        <v>263</v>
      </c>
      <c r="C48" s="69" t="s">
        <v>264</v>
      </c>
      <c r="D48" s="147">
        <v>0.5</v>
      </c>
      <c r="E48" s="133"/>
      <c r="F48" s="70"/>
      <c r="G48" s="55"/>
      <c r="K48" s="6"/>
      <c r="L48" s="6"/>
      <c r="M48" s="6"/>
      <c r="N48" s="25">
        <f>G48</f>
        <v>0</v>
      </c>
      <c r="O48" s="26">
        <f>ROUNDDOWN(N48*$D$48,-3)</f>
        <v>0</v>
      </c>
    </row>
    <row r="49" spans="2:15" ht="23.4" thickTop="1" thickBot="1">
      <c r="B49" s="68" t="s">
        <v>265</v>
      </c>
      <c r="C49" s="69" t="s">
        <v>266</v>
      </c>
      <c r="D49" s="147"/>
      <c r="E49" s="133"/>
      <c r="F49" s="70"/>
      <c r="G49" s="55"/>
      <c r="K49" s="6"/>
      <c r="L49" s="6"/>
      <c r="M49" s="6"/>
      <c r="N49" s="25">
        <f>G49</f>
        <v>0</v>
      </c>
      <c r="O49" s="26">
        <f>ROUNDDOWN(N49*$D$48,-3)</f>
        <v>0</v>
      </c>
    </row>
    <row r="50" spans="2:15">
      <c r="K50" s="6"/>
      <c r="L50" s="6"/>
      <c r="M50" s="6"/>
    </row>
    <row r="51" spans="2:15">
      <c r="K51" s="6"/>
      <c r="L51" s="6"/>
      <c r="M51" s="6"/>
    </row>
    <row r="52" spans="2:15">
      <c r="M52" s="6"/>
    </row>
  </sheetData>
  <sheetProtection algorithmName="SHA-512" hashValue="CFBxIa83Hq4fOqLr4dAnPfRysUbTvnsKBxbPMC2vKbMa3p7z0h6dupLPTCN0IYEDFSOBZebxLkKRXVQAQHVejQ==" saltValue="SOSH78FyFgG3iRMBdXoVtg==" spinCount="100000" sheet="1" objects="1" scenarios="1"/>
  <mergeCells count="5">
    <mergeCell ref="D48:D49"/>
    <mergeCell ref="B3:D3"/>
    <mergeCell ref="D6:D10"/>
    <mergeCell ref="D14:D37"/>
    <mergeCell ref="D40:D44"/>
  </mergeCells>
  <phoneticPr fontId="2"/>
  <dataValidations count="2">
    <dataValidation type="date" allowBlank="1" showInputMessage="1" showErrorMessage="1" sqref="E6 E40 E48:E49 E14:E37" xr:uid="{E97C545C-6AE7-418D-B100-2C09F4EC6A0A}">
      <formula1>45747</formula1>
      <formula2>46081</formula2>
    </dataValidation>
    <dataValidation type="whole" operator="greaterThanOrEqual" allowBlank="1" showInputMessage="1" showErrorMessage="1" sqref="H6:H10 H40:H44" xr:uid="{80AB11C3-2F88-43CD-95DE-60DE5FEC9ABE}">
      <formula1>0</formula1>
    </dataValidation>
  </dataValidation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C55F-4EE8-4B13-AC13-50EFF5D54E47}">
  <sheetPr codeName="Sheet10">
    <tabColor theme="5" tint="0.59999389629810485"/>
  </sheetPr>
  <dimension ref="A1:T52"/>
  <sheetViews>
    <sheetView workbookViewId="0">
      <pane xSplit="2" ySplit="5" topLeftCell="C6" activePane="bottomRight" state="frozen"/>
      <selection pane="topRight" activeCell="C1" sqref="C1"/>
      <selection pane="bottomLeft" activeCell="A6" sqref="A6"/>
      <selection pane="bottomRight" activeCell="G6" sqref="G6"/>
    </sheetView>
  </sheetViews>
  <sheetFormatPr defaultRowHeight="18" outlineLevelCol="1"/>
  <cols>
    <col min="1" max="1" width="3.3984375" style="37" customWidth="1"/>
    <col min="2" max="2" width="5.19921875" style="37" bestFit="1" customWidth="1"/>
    <col min="3" max="3" width="43.3984375" style="37" customWidth="1"/>
    <col min="4" max="4" width="9" style="37"/>
    <col min="5" max="5" width="15.3984375" style="37" bestFit="1" customWidth="1"/>
    <col min="6" max="6" width="33.19921875" style="40" customWidth="1"/>
    <col min="7" max="7" width="14.3984375" style="37" bestFit="1" customWidth="1"/>
    <col min="8" max="8" width="16.69921875" style="37" customWidth="1"/>
    <col min="9" max="9" width="11.59765625" style="37" customWidth="1"/>
    <col min="10" max="10" width="10.5" customWidth="1"/>
    <col min="11" max="11" width="5.19921875" customWidth="1"/>
    <col min="12" max="12" width="9.5" hidden="1" customWidth="1" outlineLevel="1"/>
    <col min="13" max="13" width="9" hidden="1" customWidth="1" outlineLevel="1"/>
    <col min="14" max="14" width="5.19921875" hidden="1" customWidth="1" outlineLevel="1"/>
    <col min="15" max="15" width="18.59765625" customWidth="1" collapsed="1"/>
    <col min="16" max="16" width="18.59765625" customWidth="1"/>
  </cols>
  <sheetData>
    <row r="1" spans="2:16" ht="19.2" thickTop="1" thickBot="1">
      <c r="F1" s="71" t="s">
        <v>0</v>
      </c>
      <c r="O1" s="27" t="s">
        <v>74</v>
      </c>
      <c r="P1" s="28"/>
    </row>
    <row r="2" spans="2:16" ht="18.600000000000001" thickBot="1"/>
    <row r="3" spans="2:16" ht="22.8" thickBot="1">
      <c r="B3" s="148" t="s">
        <v>267</v>
      </c>
      <c r="C3" s="149"/>
      <c r="D3" s="150"/>
      <c r="E3" s="136"/>
      <c r="F3" s="72"/>
      <c r="G3" s="39"/>
      <c r="H3" s="39"/>
    </row>
    <row r="4" spans="2:16" ht="18.600000000000001" thickBot="1"/>
    <row r="5" spans="2:16" ht="18.600000000000001" thickBot="1">
      <c r="B5" s="45" t="s">
        <v>78</v>
      </c>
      <c r="C5" s="45" t="s">
        <v>79</v>
      </c>
      <c r="D5" s="45" t="s">
        <v>80</v>
      </c>
      <c r="E5" s="134" t="s">
        <v>81</v>
      </c>
      <c r="F5" s="73" t="s">
        <v>268</v>
      </c>
      <c r="G5" s="46" t="s">
        <v>108</v>
      </c>
      <c r="O5" s="2" t="s">
        <v>91</v>
      </c>
      <c r="P5" s="2" t="s">
        <v>103</v>
      </c>
    </row>
    <row r="6" spans="2:16" ht="22.8" thickBot="1">
      <c r="B6" s="47" t="s">
        <v>269</v>
      </c>
      <c r="C6" s="158" t="s">
        <v>270</v>
      </c>
      <c r="D6" s="154">
        <v>0.33333333333333298</v>
      </c>
      <c r="E6" s="133"/>
      <c r="F6" s="70"/>
      <c r="G6" s="50"/>
      <c r="O6" s="17">
        <f t="shared" ref="O6:O15" si="0">IF(G6&lt;=10000000,G6,10000000)</f>
        <v>0</v>
      </c>
      <c r="P6" s="17">
        <f>INT(O6/3)</f>
        <v>0</v>
      </c>
    </row>
    <row r="7" spans="2:16" customFormat="1">
      <c r="B7" s="74"/>
      <c r="C7" s="159"/>
      <c r="D7" s="155"/>
      <c r="E7" s="54"/>
      <c r="F7" s="70"/>
      <c r="G7" s="50"/>
      <c r="H7" s="37"/>
      <c r="I7" s="37"/>
      <c r="O7" s="17">
        <f t="shared" si="0"/>
        <v>0</v>
      </c>
      <c r="P7" s="17">
        <f t="shared" ref="P7:P15" si="1">INT(O7/3)</f>
        <v>0</v>
      </c>
    </row>
    <row r="8" spans="2:16" customFormat="1">
      <c r="B8" s="74"/>
      <c r="C8" s="159"/>
      <c r="D8" s="155"/>
      <c r="E8" s="54"/>
      <c r="F8" s="70"/>
      <c r="G8" s="50"/>
      <c r="H8" s="37"/>
      <c r="I8" s="37"/>
      <c r="O8" s="17">
        <f t="shared" si="0"/>
        <v>0</v>
      </c>
      <c r="P8" s="17">
        <f t="shared" si="1"/>
        <v>0</v>
      </c>
    </row>
    <row r="9" spans="2:16" customFormat="1">
      <c r="B9" s="74"/>
      <c r="C9" s="159"/>
      <c r="D9" s="155"/>
      <c r="E9" s="54"/>
      <c r="F9" s="70"/>
      <c r="G9" s="50"/>
      <c r="H9" s="37"/>
      <c r="I9" s="37"/>
      <c r="O9" s="17">
        <f t="shared" si="0"/>
        <v>0</v>
      </c>
      <c r="P9" s="17">
        <f t="shared" si="1"/>
        <v>0</v>
      </c>
    </row>
    <row r="10" spans="2:16" customFormat="1">
      <c r="B10" s="74"/>
      <c r="C10" s="159"/>
      <c r="D10" s="155"/>
      <c r="E10" s="54"/>
      <c r="F10" s="70"/>
      <c r="G10" s="50"/>
      <c r="H10" s="37"/>
      <c r="I10" s="37"/>
      <c r="O10" s="17">
        <f t="shared" si="0"/>
        <v>0</v>
      </c>
      <c r="P10" s="17">
        <f t="shared" si="1"/>
        <v>0</v>
      </c>
    </row>
    <row r="11" spans="2:16" customFormat="1">
      <c r="B11" s="74"/>
      <c r="C11" s="159"/>
      <c r="D11" s="155"/>
      <c r="E11" s="54"/>
      <c r="F11" s="70"/>
      <c r="G11" s="50"/>
      <c r="H11" s="37"/>
      <c r="I11" s="37"/>
      <c r="O11" s="17">
        <f t="shared" si="0"/>
        <v>0</v>
      </c>
      <c r="P11" s="17">
        <f t="shared" si="1"/>
        <v>0</v>
      </c>
    </row>
    <row r="12" spans="2:16" customFormat="1">
      <c r="B12" s="74"/>
      <c r="C12" s="159"/>
      <c r="D12" s="155"/>
      <c r="E12" s="54"/>
      <c r="F12" s="70"/>
      <c r="G12" s="50"/>
      <c r="H12" s="37"/>
      <c r="I12" s="37"/>
      <c r="O12" s="17">
        <f t="shared" si="0"/>
        <v>0</v>
      </c>
      <c r="P12" s="17">
        <f t="shared" si="1"/>
        <v>0</v>
      </c>
    </row>
    <row r="13" spans="2:16" customFormat="1">
      <c r="B13" s="74"/>
      <c r="C13" s="159"/>
      <c r="D13" s="155"/>
      <c r="E13" s="54"/>
      <c r="F13" s="70"/>
      <c r="G13" s="50"/>
      <c r="H13" s="37"/>
      <c r="I13" s="37"/>
      <c r="O13" s="17">
        <f t="shared" si="0"/>
        <v>0</v>
      </c>
      <c r="P13" s="17">
        <f t="shared" si="1"/>
        <v>0</v>
      </c>
    </row>
    <row r="14" spans="2:16" customFormat="1">
      <c r="B14" s="74"/>
      <c r="C14" s="159"/>
      <c r="D14" s="155"/>
      <c r="E14" s="54"/>
      <c r="F14" s="70"/>
      <c r="G14" s="50"/>
      <c r="H14" s="37"/>
      <c r="I14" s="37"/>
      <c r="O14" s="17">
        <f t="shared" si="0"/>
        <v>0</v>
      </c>
      <c r="P14" s="17">
        <f t="shared" si="1"/>
        <v>0</v>
      </c>
    </row>
    <row r="15" spans="2:16" customFormat="1" ht="18.600000000000001" thickBot="1">
      <c r="B15" s="74"/>
      <c r="C15" s="160"/>
      <c r="D15" s="161"/>
      <c r="E15" s="75"/>
      <c r="F15" s="76"/>
      <c r="G15" s="50"/>
      <c r="H15" s="37"/>
      <c r="I15" s="37"/>
      <c r="O15" s="4">
        <f t="shared" si="0"/>
        <v>0</v>
      </c>
      <c r="P15" s="17">
        <f t="shared" si="1"/>
        <v>0</v>
      </c>
    </row>
    <row r="16" spans="2:16" customFormat="1" ht="19.2" thickTop="1" thickBot="1">
      <c r="B16" s="77"/>
      <c r="C16" s="60"/>
      <c r="D16" s="61"/>
      <c r="E16" s="61"/>
      <c r="F16" s="78"/>
      <c r="G16" s="79"/>
      <c r="H16" s="37"/>
      <c r="I16" s="37"/>
      <c r="O16" s="25">
        <f>SUM(O6:O15)</f>
        <v>0</v>
      </c>
      <c r="P16" s="26">
        <f>ROUNDDOWN(SUM(P6:P15),-3)</f>
        <v>0</v>
      </c>
    </row>
    <row r="17" spans="1:17" ht="19.2" thickTop="1" thickBot="1">
      <c r="C17" s="40"/>
      <c r="D17" s="41"/>
      <c r="E17" s="41"/>
      <c r="F17" s="80"/>
      <c r="G17" s="81"/>
      <c r="I17" s="42"/>
      <c r="J17" s="5"/>
      <c r="K17" s="5"/>
      <c r="L17" s="5"/>
      <c r="M17" s="5"/>
      <c r="N17" s="5"/>
      <c r="O17" s="6"/>
      <c r="P17" s="6"/>
      <c r="Q17" s="6"/>
    </row>
    <row r="18" spans="1:17" ht="18.75" customHeight="1" thickBot="1">
      <c r="A18" s="142"/>
      <c r="B18" s="45" t="s">
        <v>78</v>
      </c>
      <c r="C18" s="45" t="s">
        <v>79</v>
      </c>
      <c r="D18" s="45" t="s">
        <v>80</v>
      </c>
      <c r="E18" s="134" t="s">
        <v>81</v>
      </c>
      <c r="F18" s="73" t="s">
        <v>271</v>
      </c>
      <c r="G18" s="46" t="s">
        <v>108</v>
      </c>
      <c r="H18" s="42"/>
      <c r="I18" s="42"/>
      <c r="J18" s="5"/>
      <c r="K18" s="5"/>
      <c r="L18" s="144"/>
      <c r="M18" s="144"/>
      <c r="N18" s="144"/>
      <c r="O18" s="2" t="s">
        <v>91</v>
      </c>
      <c r="P18" s="2" t="s">
        <v>103</v>
      </c>
    </row>
    <row r="19" spans="1:17" ht="25.5" customHeight="1" thickBot="1">
      <c r="A19" s="143"/>
      <c r="B19" s="47" t="s">
        <v>272</v>
      </c>
      <c r="C19" s="158" t="s">
        <v>273</v>
      </c>
      <c r="D19" s="162">
        <v>0.33333333333333298</v>
      </c>
      <c r="E19" s="133"/>
      <c r="F19" s="70"/>
      <c r="G19" s="55"/>
      <c r="H19" s="42"/>
      <c r="I19" s="42"/>
      <c r="J19" s="5"/>
      <c r="K19" s="5"/>
      <c r="L19" s="144"/>
      <c r="M19" s="144"/>
      <c r="N19" s="144"/>
      <c r="O19" s="17">
        <f t="shared" ref="O19:O28" si="2">IF(G19&lt;=10000000,G19,10000000)</f>
        <v>0</v>
      </c>
      <c r="P19" s="17">
        <f>INT(O19/3)</f>
        <v>0</v>
      </c>
    </row>
    <row r="20" spans="1:17">
      <c r="A20" s="143"/>
      <c r="B20" s="74"/>
      <c r="C20" s="159"/>
      <c r="D20" s="163"/>
      <c r="E20" s="54"/>
      <c r="F20" s="70"/>
      <c r="G20" s="55"/>
      <c r="L20" s="143"/>
      <c r="M20" s="143"/>
      <c r="N20" s="143"/>
      <c r="O20" s="17">
        <f t="shared" si="2"/>
        <v>0</v>
      </c>
      <c r="P20" s="17">
        <f t="shared" ref="P20:P28" si="3">INT(O20/3)</f>
        <v>0</v>
      </c>
    </row>
    <row r="21" spans="1:17">
      <c r="A21" s="143"/>
      <c r="B21" s="74"/>
      <c r="C21" s="159"/>
      <c r="D21" s="163"/>
      <c r="E21" s="54"/>
      <c r="F21" s="70"/>
      <c r="G21" s="55"/>
      <c r="L21" s="143"/>
      <c r="M21" s="143"/>
      <c r="N21" s="143"/>
      <c r="O21" s="17">
        <f t="shared" si="2"/>
        <v>0</v>
      </c>
      <c r="P21" s="17">
        <f t="shared" si="3"/>
        <v>0</v>
      </c>
    </row>
    <row r="22" spans="1:17">
      <c r="A22" s="143"/>
      <c r="B22" s="74"/>
      <c r="C22" s="159"/>
      <c r="D22" s="163"/>
      <c r="E22" s="54"/>
      <c r="F22" s="70"/>
      <c r="G22" s="55"/>
      <c r="L22" s="143"/>
      <c r="M22" s="143"/>
      <c r="N22" s="143"/>
      <c r="O22" s="17">
        <f t="shared" si="2"/>
        <v>0</v>
      </c>
      <c r="P22" s="17">
        <f t="shared" si="3"/>
        <v>0</v>
      </c>
    </row>
    <row r="23" spans="1:17">
      <c r="A23" s="143"/>
      <c r="B23" s="74"/>
      <c r="C23" s="159"/>
      <c r="D23" s="163"/>
      <c r="E23" s="54"/>
      <c r="F23" s="70"/>
      <c r="G23" s="55"/>
      <c r="L23" s="143"/>
      <c r="M23" s="143"/>
      <c r="N23" s="143"/>
      <c r="O23" s="17">
        <f t="shared" si="2"/>
        <v>0</v>
      </c>
      <c r="P23" s="17">
        <f t="shared" si="3"/>
        <v>0</v>
      </c>
    </row>
    <row r="24" spans="1:17">
      <c r="A24" s="143"/>
      <c r="B24" s="74"/>
      <c r="C24" s="159"/>
      <c r="D24" s="163"/>
      <c r="E24" s="54"/>
      <c r="F24" s="70"/>
      <c r="G24" s="55"/>
      <c r="L24" s="143"/>
      <c r="M24" s="143"/>
      <c r="N24" s="143"/>
      <c r="O24" s="17">
        <f t="shared" si="2"/>
        <v>0</v>
      </c>
      <c r="P24" s="17">
        <f t="shared" si="3"/>
        <v>0</v>
      </c>
    </row>
    <row r="25" spans="1:17">
      <c r="A25" s="143"/>
      <c r="B25" s="74"/>
      <c r="C25" s="159"/>
      <c r="D25" s="163"/>
      <c r="E25" s="54"/>
      <c r="F25" s="70"/>
      <c r="G25" s="55"/>
      <c r="L25" s="143"/>
      <c r="M25" s="143"/>
      <c r="N25" s="143"/>
      <c r="O25" s="17">
        <f t="shared" si="2"/>
        <v>0</v>
      </c>
      <c r="P25" s="17">
        <f t="shared" si="3"/>
        <v>0</v>
      </c>
    </row>
    <row r="26" spans="1:17">
      <c r="A26" s="143"/>
      <c r="B26" s="74"/>
      <c r="C26" s="159"/>
      <c r="D26" s="163"/>
      <c r="E26" s="54"/>
      <c r="F26" s="70"/>
      <c r="G26" s="55"/>
      <c r="L26" s="143"/>
      <c r="M26" s="143"/>
      <c r="N26" s="143"/>
      <c r="O26" s="17">
        <f t="shared" si="2"/>
        <v>0</v>
      </c>
      <c r="P26" s="17">
        <f t="shared" si="3"/>
        <v>0</v>
      </c>
    </row>
    <row r="27" spans="1:17">
      <c r="A27" s="143"/>
      <c r="B27" s="74"/>
      <c r="C27" s="159"/>
      <c r="D27" s="163"/>
      <c r="E27" s="54"/>
      <c r="F27" s="70"/>
      <c r="G27" s="55"/>
      <c r="L27" s="143"/>
      <c r="M27" s="143"/>
      <c r="N27" s="143"/>
      <c r="O27" s="17">
        <f t="shared" si="2"/>
        <v>0</v>
      </c>
      <c r="P27" s="17">
        <f t="shared" si="3"/>
        <v>0</v>
      </c>
    </row>
    <row r="28" spans="1:17" ht="18.600000000000001" thickBot="1">
      <c r="A28" s="143"/>
      <c r="B28" s="74"/>
      <c r="C28" s="160"/>
      <c r="D28" s="164"/>
      <c r="E28" s="75"/>
      <c r="F28" s="76"/>
      <c r="G28" s="55"/>
      <c r="L28" s="143"/>
      <c r="M28" s="143"/>
      <c r="N28" s="143"/>
      <c r="O28" s="4">
        <f t="shared" si="2"/>
        <v>0</v>
      </c>
      <c r="P28" s="17">
        <f t="shared" si="3"/>
        <v>0</v>
      </c>
    </row>
    <row r="29" spans="1:17" ht="19.2" thickTop="1" thickBot="1">
      <c r="A29" s="143"/>
      <c r="B29" s="77"/>
      <c r="C29" s="60"/>
      <c r="D29" s="61"/>
      <c r="E29" s="61"/>
      <c r="F29" s="78"/>
      <c r="G29" s="79"/>
      <c r="L29" s="143"/>
      <c r="M29" s="143"/>
      <c r="N29" s="143"/>
      <c r="O29" s="25">
        <f>SUM(O19:O28)</f>
        <v>0</v>
      </c>
      <c r="P29" s="26">
        <f>ROUNDDOWN(SUM(P19:P28),-3)</f>
        <v>0</v>
      </c>
    </row>
    <row r="30" spans="1:17" ht="18.600000000000001" thickTop="1">
      <c r="A30"/>
      <c r="C30" s="40"/>
      <c r="D30" s="41"/>
      <c r="E30" s="41"/>
      <c r="F30" s="80"/>
      <c r="G30" s="81"/>
      <c r="H30" s="42"/>
      <c r="I30" s="42"/>
      <c r="J30" s="5"/>
      <c r="K30" s="5"/>
      <c r="L30" s="5"/>
      <c r="M30" s="5"/>
      <c r="N30" s="5"/>
      <c r="O30" s="6"/>
      <c r="P30" s="6"/>
      <c r="Q30" s="6"/>
    </row>
    <row r="31" spans="1:17" ht="18.600000000000001" thickBot="1">
      <c r="A31"/>
      <c r="C31" s="40"/>
      <c r="D31" s="41"/>
      <c r="E31" s="41"/>
      <c r="F31" s="80"/>
      <c r="G31" s="83" t="s">
        <v>76</v>
      </c>
      <c r="H31" s="84"/>
      <c r="I31" s="85"/>
      <c r="J31" s="5"/>
      <c r="K31" s="5"/>
      <c r="L31" s="5"/>
      <c r="M31" s="5"/>
      <c r="N31" s="5"/>
      <c r="O31" s="6"/>
      <c r="P31" s="6"/>
      <c r="Q31" s="6"/>
    </row>
    <row r="32" spans="1:17" ht="54.6" thickBot="1">
      <c r="A32"/>
      <c r="B32" s="86" t="s">
        <v>78</v>
      </c>
      <c r="C32" s="86" t="s">
        <v>79</v>
      </c>
      <c r="D32" s="86" t="s">
        <v>80</v>
      </c>
      <c r="E32" s="134" t="s">
        <v>81</v>
      </c>
      <c r="F32" s="87" t="s">
        <v>274</v>
      </c>
      <c r="G32" s="88" t="s">
        <v>275</v>
      </c>
      <c r="H32" s="89" t="s">
        <v>276</v>
      </c>
      <c r="I32" s="89" t="s">
        <v>277</v>
      </c>
      <c r="J32" s="22" t="s">
        <v>278</v>
      </c>
      <c r="K32" s="5"/>
      <c r="L32" s="23" t="s">
        <v>279</v>
      </c>
      <c r="M32" s="23" t="s">
        <v>280</v>
      </c>
      <c r="N32" s="5"/>
      <c r="O32" s="2" t="s">
        <v>91</v>
      </c>
      <c r="P32" s="2" t="s">
        <v>103</v>
      </c>
    </row>
    <row r="33" spans="2:20" customFormat="1" ht="18.75" customHeight="1" thickBot="1">
      <c r="B33" s="47" t="s">
        <v>281</v>
      </c>
      <c r="C33" s="48" t="s">
        <v>282</v>
      </c>
      <c r="D33" s="147">
        <v>0.33333333333333298</v>
      </c>
      <c r="E33" s="133"/>
      <c r="F33" s="90"/>
      <c r="G33" s="55"/>
      <c r="H33" s="55"/>
      <c r="I33" s="50"/>
      <c r="J33" s="20">
        <f>G33+H33</f>
        <v>0</v>
      </c>
      <c r="K33" s="19"/>
      <c r="L33" s="20" t="e">
        <f>G33/I33</f>
        <v>#DIV/0!</v>
      </c>
      <c r="M33" s="20" t="e">
        <f>IF(L33&lt;=500000,L33,500000)</f>
        <v>#DIV/0!</v>
      </c>
      <c r="N33" s="19"/>
      <c r="O33" s="17">
        <f>IFERROR(M33*I33+H33,0)</f>
        <v>0</v>
      </c>
      <c r="P33" s="17">
        <f>INT(O33/3)</f>
        <v>0</v>
      </c>
    </row>
    <row r="34" spans="2:20" customFormat="1" ht="18.75" customHeight="1">
      <c r="B34" s="74"/>
      <c r="C34" s="53"/>
      <c r="D34" s="147"/>
      <c r="E34" s="138"/>
      <c r="F34" s="90"/>
      <c r="G34" s="55"/>
      <c r="H34" s="55"/>
      <c r="I34" s="50"/>
      <c r="J34" s="20">
        <f>G34+H34</f>
        <v>0</v>
      </c>
      <c r="K34" s="5"/>
      <c r="L34" s="20" t="e">
        <f>G34/I34</f>
        <v>#DIV/0!</v>
      </c>
      <c r="M34" s="20" t="e">
        <f>IF(L34&lt;=500000,L34,500000)</f>
        <v>#DIV/0!</v>
      </c>
      <c r="N34" s="5"/>
      <c r="O34" s="17">
        <f>IFERROR(M34*I34+H34,0)</f>
        <v>0</v>
      </c>
      <c r="P34" s="17">
        <f t="shared" ref="P34:P37" si="4">INT(O34/3)</f>
        <v>0</v>
      </c>
    </row>
    <row r="35" spans="2:20" customFormat="1" ht="18.75" customHeight="1">
      <c r="B35" s="74"/>
      <c r="C35" s="53"/>
      <c r="D35" s="147"/>
      <c r="E35" s="54"/>
      <c r="F35" s="90"/>
      <c r="G35" s="55"/>
      <c r="H35" s="55"/>
      <c r="I35" s="50"/>
      <c r="J35" s="20">
        <f>G35+H35</f>
        <v>0</v>
      </c>
      <c r="K35" s="5"/>
      <c r="L35" s="20" t="e">
        <f>G35/I35</f>
        <v>#DIV/0!</v>
      </c>
      <c r="M35" s="20" t="e">
        <f>IF(L35&lt;=500000,L35,500000)</f>
        <v>#DIV/0!</v>
      </c>
      <c r="N35" s="5"/>
      <c r="O35" s="17">
        <f>IFERROR(M35*I35+H35,0)</f>
        <v>0</v>
      </c>
      <c r="P35" s="17">
        <f t="shared" si="4"/>
        <v>0</v>
      </c>
    </row>
    <row r="36" spans="2:20" customFormat="1" ht="18.75" customHeight="1">
      <c r="B36" s="74"/>
      <c r="C36" s="53"/>
      <c r="D36" s="147"/>
      <c r="E36" s="54"/>
      <c r="F36" s="90"/>
      <c r="G36" s="55"/>
      <c r="H36" s="55"/>
      <c r="I36" s="50"/>
      <c r="J36" s="20">
        <f>G36+H36</f>
        <v>0</v>
      </c>
      <c r="K36" s="5"/>
      <c r="L36" s="20" t="e">
        <f>G36/I36</f>
        <v>#DIV/0!</v>
      </c>
      <c r="M36" s="20" t="e">
        <f>IF(L36&lt;=500000,L36,500000)</f>
        <v>#DIV/0!</v>
      </c>
      <c r="N36" s="5"/>
      <c r="O36" s="17">
        <f>IFERROR(M36*I36+H36,0)</f>
        <v>0</v>
      </c>
      <c r="P36" s="17">
        <f t="shared" si="4"/>
        <v>0</v>
      </c>
    </row>
    <row r="37" spans="2:20" customFormat="1" ht="19.5" customHeight="1" thickBot="1">
      <c r="B37" s="91"/>
      <c r="C37" s="92"/>
      <c r="D37" s="154"/>
      <c r="E37" s="75"/>
      <c r="F37" s="93"/>
      <c r="G37" s="55"/>
      <c r="H37" s="57"/>
      <c r="I37" s="50"/>
      <c r="J37" s="24">
        <f>G37+H37</f>
        <v>0</v>
      </c>
      <c r="K37" s="5"/>
      <c r="L37" s="24" t="e">
        <f>G37/I37</f>
        <v>#DIV/0!</v>
      </c>
      <c r="M37" s="24" t="e">
        <f>IF(L37&lt;=500000,L37,500000)</f>
        <v>#DIV/0!</v>
      </c>
      <c r="N37" s="5"/>
      <c r="O37" s="17">
        <f>IFERROR(M37*I37+H37,0)</f>
        <v>0</v>
      </c>
      <c r="P37" s="17">
        <f t="shared" si="4"/>
        <v>0</v>
      </c>
    </row>
    <row r="38" spans="2:20" customFormat="1" ht="19.2" thickTop="1" thickBot="1">
      <c r="B38" s="95"/>
      <c r="C38" s="96"/>
      <c r="D38" s="97"/>
      <c r="E38" s="97"/>
      <c r="F38" s="98"/>
      <c r="G38" s="99"/>
      <c r="H38" s="99"/>
      <c r="I38" s="100"/>
      <c r="J38" s="29"/>
      <c r="K38" s="5"/>
      <c r="L38" s="30"/>
      <c r="M38" s="30"/>
      <c r="N38" s="31"/>
      <c r="O38" s="25">
        <f>SUM(O33:O37)</f>
        <v>0</v>
      </c>
      <c r="P38" s="26">
        <f>ROUNDDOWN(SUM(P33:P37),-3)</f>
        <v>0</v>
      </c>
    </row>
    <row r="39" spans="2:20" customFormat="1" ht="18.600000000000001" thickTop="1">
      <c r="B39" s="37"/>
      <c r="C39" s="40"/>
      <c r="D39" s="41"/>
      <c r="E39" s="41"/>
      <c r="F39" s="80"/>
      <c r="G39" s="81"/>
      <c r="H39" s="81"/>
      <c r="I39" s="42"/>
      <c r="J39" s="10"/>
      <c r="K39" s="5"/>
      <c r="L39" s="5"/>
      <c r="M39" s="5"/>
      <c r="N39" s="5"/>
      <c r="O39" s="6"/>
      <c r="P39" s="6"/>
      <c r="Q39" s="6"/>
    </row>
    <row r="40" spans="2:20" customFormat="1" ht="18.600000000000001" thickBot="1">
      <c r="B40" s="101"/>
      <c r="C40" s="102"/>
      <c r="D40" s="103"/>
      <c r="E40" s="103"/>
      <c r="F40" s="104"/>
      <c r="G40" s="83" t="s">
        <v>76</v>
      </c>
      <c r="H40" s="84"/>
      <c r="I40" s="85"/>
      <c r="J40" s="5"/>
      <c r="K40" s="5"/>
      <c r="L40" s="5"/>
      <c r="M40" s="5"/>
      <c r="N40" s="5"/>
      <c r="O40" s="9"/>
      <c r="P40" s="9"/>
      <c r="Q40" s="6"/>
    </row>
    <row r="41" spans="2:20" customFormat="1" ht="54.6" thickBot="1">
      <c r="B41" s="45" t="s">
        <v>78</v>
      </c>
      <c r="C41" s="45" t="s">
        <v>79</v>
      </c>
      <c r="D41" s="45" t="s">
        <v>80</v>
      </c>
      <c r="E41" s="134" t="s">
        <v>81</v>
      </c>
      <c r="F41" s="105" t="s">
        <v>283</v>
      </c>
      <c r="G41" s="73" t="s">
        <v>284</v>
      </c>
      <c r="H41" s="73" t="s">
        <v>276</v>
      </c>
      <c r="I41" s="73" t="s">
        <v>285</v>
      </c>
      <c r="J41" s="21" t="s">
        <v>278</v>
      </c>
      <c r="K41" s="5"/>
      <c r="L41" s="2" t="s">
        <v>279</v>
      </c>
      <c r="M41" s="2" t="s">
        <v>280</v>
      </c>
      <c r="N41" s="5"/>
      <c r="O41" s="2" t="s">
        <v>91</v>
      </c>
      <c r="P41" s="2" t="s">
        <v>103</v>
      </c>
    </row>
    <row r="42" spans="2:20" customFormat="1" ht="18.75" customHeight="1" thickBot="1">
      <c r="B42" s="47" t="s">
        <v>286</v>
      </c>
      <c r="C42" s="48" t="s">
        <v>287</v>
      </c>
      <c r="D42" s="154">
        <v>0.33333333333333298</v>
      </c>
      <c r="E42" s="133"/>
      <c r="F42" s="90"/>
      <c r="G42" s="55"/>
      <c r="H42" s="55"/>
      <c r="I42" s="50"/>
      <c r="J42" s="20">
        <f>G42+H42</f>
        <v>0</v>
      </c>
      <c r="K42" s="5"/>
      <c r="L42" s="20" t="e">
        <f>G42/I42</f>
        <v>#DIV/0!</v>
      </c>
      <c r="M42" s="20" t="e">
        <f>IF(L42&lt;=500000,L42,500000)</f>
        <v>#DIV/0!</v>
      </c>
      <c r="N42" s="5"/>
      <c r="O42" s="17">
        <f>IFERROR(M42*I42+H42,0)</f>
        <v>0</v>
      </c>
      <c r="P42" s="17">
        <f>INT(O42/3)</f>
        <v>0</v>
      </c>
    </row>
    <row r="43" spans="2:20" customFormat="1" ht="18.75" customHeight="1">
      <c r="B43" s="74"/>
      <c r="C43" s="53"/>
      <c r="D43" s="155"/>
      <c r="E43" s="54"/>
      <c r="F43" s="90"/>
      <c r="G43" s="55"/>
      <c r="H43" s="55"/>
      <c r="I43" s="50"/>
      <c r="J43" s="20">
        <f>G43+H43</f>
        <v>0</v>
      </c>
      <c r="K43" s="5"/>
      <c r="L43" s="20" t="e">
        <f>G43/I43</f>
        <v>#DIV/0!</v>
      </c>
      <c r="M43" s="20" t="e">
        <f>IF(L43&lt;=500000,L43,500000)</f>
        <v>#DIV/0!</v>
      </c>
      <c r="N43" s="5"/>
      <c r="O43" s="17">
        <f>IFERROR(M43*I43+H43,0)</f>
        <v>0</v>
      </c>
      <c r="P43" s="17">
        <f t="shared" ref="P43:P46" si="5">INT(O43/3)</f>
        <v>0</v>
      </c>
    </row>
    <row r="44" spans="2:20" customFormat="1" ht="18.75" customHeight="1">
      <c r="B44" s="74"/>
      <c r="C44" s="53"/>
      <c r="D44" s="155"/>
      <c r="E44" s="54"/>
      <c r="F44" s="90"/>
      <c r="G44" s="55"/>
      <c r="H44" s="55"/>
      <c r="I44" s="50"/>
      <c r="J44" s="20">
        <f>G44+H44</f>
        <v>0</v>
      </c>
      <c r="K44" s="5"/>
      <c r="L44" s="20" t="e">
        <f>G44/I44</f>
        <v>#DIV/0!</v>
      </c>
      <c r="M44" s="20" t="e">
        <f t="shared" ref="M44:M46" si="6">IF(L44&lt;=500000,L44,500000)</f>
        <v>#DIV/0!</v>
      </c>
      <c r="N44" s="5"/>
      <c r="O44" s="17">
        <f>IFERROR(M44*I44+H44,0)</f>
        <v>0</v>
      </c>
      <c r="P44" s="17">
        <f t="shared" si="5"/>
        <v>0</v>
      </c>
    </row>
    <row r="45" spans="2:20" customFormat="1" ht="18.75" customHeight="1">
      <c r="B45" s="74"/>
      <c r="C45" s="53"/>
      <c r="D45" s="155"/>
      <c r="E45" s="54"/>
      <c r="F45" s="90"/>
      <c r="G45" s="55"/>
      <c r="H45" s="55"/>
      <c r="I45" s="50"/>
      <c r="J45" s="20">
        <f>G45+H45</f>
        <v>0</v>
      </c>
      <c r="K45" s="5"/>
      <c r="L45" s="20" t="e">
        <f>G45/I45</f>
        <v>#DIV/0!</v>
      </c>
      <c r="M45" s="20" t="e">
        <f t="shared" si="6"/>
        <v>#DIV/0!</v>
      </c>
      <c r="N45" s="5"/>
      <c r="O45" s="17">
        <f>IFERROR(M45*I45+H45,0)</f>
        <v>0</v>
      </c>
      <c r="P45" s="17">
        <f t="shared" si="5"/>
        <v>0</v>
      </c>
    </row>
    <row r="46" spans="2:20" customFormat="1" ht="19.5" customHeight="1" thickBot="1">
      <c r="B46" s="91"/>
      <c r="C46" s="92"/>
      <c r="D46" s="161"/>
      <c r="E46" s="54"/>
      <c r="F46" s="93"/>
      <c r="G46" s="55"/>
      <c r="H46" s="57"/>
      <c r="I46" s="94"/>
      <c r="J46" s="24">
        <f>G46+H46</f>
        <v>0</v>
      </c>
      <c r="K46" s="5"/>
      <c r="L46" s="24" t="e">
        <f>G46/I46</f>
        <v>#DIV/0!</v>
      </c>
      <c r="M46" s="24" t="e">
        <f t="shared" si="6"/>
        <v>#DIV/0!</v>
      </c>
      <c r="N46" s="5"/>
      <c r="O46" s="17">
        <f>IFERROR(M46*I46+H46,0)</f>
        <v>0</v>
      </c>
      <c r="P46" s="17">
        <f t="shared" si="5"/>
        <v>0</v>
      </c>
    </row>
    <row r="47" spans="2:20" customFormat="1" ht="19.2" thickTop="1" thickBot="1">
      <c r="B47" s="95"/>
      <c r="C47" s="96"/>
      <c r="D47" s="97"/>
      <c r="E47" s="97"/>
      <c r="F47" s="98"/>
      <c r="G47" s="99"/>
      <c r="H47" s="99"/>
      <c r="I47" s="100"/>
      <c r="J47" s="29"/>
      <c r="K47" s="5"/>
      <c r="L47" s="30"/>
      <c r="M47" s="30"/>
      <c r="N47" s="5"/>
      <c r="O47" s="25">
        <f>SUM(O42:O46)</f>
        <v>0</v>
      </c>
      <c r="P47" s="26">
        <f>ROUNDDOWN(SUM(P42:P46),-3)</f>
        <v>0</v>
      </c>
    </row>
    <row r="48" spans="2:20" customFormat="1" ht="19.2" thickTop="1" thickBot="1">
      <c r="B48" s="37"/>
      <c r="C48" s="40"/>
      <c r="D48" s="41"/>
      <c r="E48" s="41"/>
      <c r="F48" s="80"/>
      <c r="G48" s="81"/>
      <c r="H48" s="81"/>
      <c r="I48" s="42"/>
      <c r="J48" s="10"/>
      <c r="K48" s="5"/>
      <c r="L48" s="5"/>
      <c r="M48" s="5"/>
      <c r="N48" s="5"/>
      <c r="O48" s="5"/>
      <c r="P48" s="5"/>
      <c r="Q48" s="5"/>
      <c r="R48" s="6"/>
      <c r="S48" s="6"/>
      <c r="T48" s="6"/>
    </row>
    <row r="49" spans="2:17" customFormat="1" ht="18.75" customHeight="1" thickBot="1">
      <c r="B49" s="45" t="s">
        <v>78</v>
      </c>
      <c r="C49" s="45" t="s">
        <v>79</v>
      </c>
      <c r="D49" s="45" t="s">
        <v>80</v>
      </c>
      <c r="E49" s="134" t="s">
        <v>81</v>
      </c>
      <c r="F49" s="73" t="s">
        <v>120</v>
      </c>
      <c r="G49" s="46" t="s">
        <v>108</v>
      </c>
      <c r="H49" s="42"/>
      <c r="I49" s="42"/>
      <c r="J49" s="5"/>
      <c r="K49" s="5"/>
      <c r="L49" s="5"/>
      <c r="M49" s="5"/>
      <c r="N49" s="5"/>
      <c r="O49" s="2" t="s">
        <v>91</v>
      </c>
      <c r="P49" s="2" t="s">
        <v>103</v>
      </c>
    </row>
    <row r="50" spans="2:17" customFormat="1" ht="37.5" customHeight="1" thickTop="1" thickBot="1">
      <c r="B50" s="68" t="s">
        <v>288</v>
      </c>
      <c r="C50" s="69" t="s">
        <v>289</v>
      </c>
      <c r="D50" s="82">
        <v>0.33333333333333298</v>
      </c>
      <c r="E50" s="133"/>
      <c r="F50" s="70"/>
      <c r="G50" s="55"/>
      <c r="H50" s="42"/>
      <c r="I50" s="42"/>
      <c r="J50" s="5"/>
      <c r="K50" s="5"/>
      <c r="L50" s="5"/>
      <c r="M50" s="5"/>
      <c r="N50" s="5"/>
      <c r="O50" s="25">
        <f>G50</f>
        <v>0</v>
      </c>
      <c r="P50" s="26">
        <f>ROUNDDOWN(O50/3,-3)</f>
        <v>0</v>
      </c>
    </row>
    <row r="51" spans="2:17" customFormat="1">
      <c r="B51" s="37"/>
      <c r="C51" s="40"/>
      <c r="D51" s="41"/>
      <c r="E51" s="41"/>
      <c r="F51" s="80"/>
      <c r="G51" s="81"/>
      <c r="H51" s="42"/>
      <c r="I51" s="42"/>
      <c r="J51" s="5"/>
      <c r="K51" s="5"/>
      <c r="L51" s="5"/>
      <c r="M51" s="5"/>
      <c r="N51" s="5"/>
      <c r="O51" s="6"/>
      <c r="P51" s="6"/>
      <c r="Q51" s="6"/>
    </row>
    <row r="52" spans="2:17" customFormat="1">
      <c r="B52" s="37"/>
      <c r="C52" s="37"/>
      <c r="D52" s="37"/>
      <c r="E52" s="37"/>
      <c r="F52" s="40"/>
      <c r="G52" s="37"/>
      <c r="H52" s="37"/>
      <c r="I52" s="42"/>
      <c r="J52" s="5"/>
      <c r="K52" s="5"/>
      <c r="L52" s="5"/>
      <c r="M52" s="5"/>
      <c r="N52" s="5"/>
    </row>
  </sheetData>
  <sheetProtection algorithmName="SHA-512" hashValue="cwiaqRyZ5qWU76gPTE7n6BY+6oL2k8jti8jg/4bPaxY5p0sc1j4WC7W5bVvePuTbhquLjD3LHrW1z4EJu+zqKw==" saltValue="7fAmtNbhH9P9+sO/uAwdhA==" spinCount="100000" sheet="1" objects="1" scenarios="1"/>
  <mergeCells count="7">
    <mergeCell ref="C6:C15"/>
    <mergeCell ref="D42:D46"/>
    <mergeCell ref="B3:D3"/>
    <mergeCell ref="D6:D15"/>
    <mergeCell ref="D33:D37"/>
    <mergeCell ref="C19:C28"/>
    <mergeCell ref="D19:D28"/>
  </mergeCells>
  <phoneticPr fontId="2"/>
  <dataValidations count="3">
    <dataValidation type="list" allowBlank="1" showInputMessage="1" showErrorMessage="1" sqref="F33:F37" xr:uid="{7E213690-35B9-4B24-9EDB-C87C5DB585F4}">
      <formula1>"WEBカメラ,モニター"</formula1>
    </dataValidation>
    <dataValidation type="date" allowBlank="1" showInputMessage="1" showErrorMessage="1" sqref="E6 E50 E33 E42 E19" xr:uid="{778D5897-21DA-439B-A34C-E1B8C4CBBF2C}">
      <formula1>45768</formula1>
      <formula2>46081</formula2>
    </dataValidation>
    <dataValidation type="whole" operator="greaterThanOrEqual" allowBlank="1" showInputMessage="1" showErrorMessage="1" sqref="I42:I46 I33:I37" xr:uid="{AAA39ACB-B41D-4C46-87C5-C3BFB9FD4156}">
      <formula1>0</formula1>
    </dataValidation>
  </dataValidations>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0DFCC-E16E-44A1-AB28-52C9241D04BE}">
  <sheetPr codeName="Sheet12">
    <tabColor theme="5" tint="0.59999389629810485"/>
  </sheetPr>
  <dimension ref="B1:K26"/>
  <sheetViews>
    <sheetView workbookViewId="0">
      <selection activeCell="H14" sqref="H14"/>
    </sheetView>
  </sheetViews>
  <sheetFormatPr defaultRowHeight="22.2"/>
  <cols>
    <col min="1" max="1" width="3.3984375" customWidth="1"/>
    <col min="2" max="2" width="5.19921875" style="36" bestFit="1" customWidth="1"/>
    <col min="3" max="3" width="55" style="37" customWidth="1"/>
    <col min="4" max="4" width="9" style="37"/>
    <col min="5" max="5" width="15.3984375" style="37" bestFit="1" customWidth="1"/>
    <col min="6" max="6" width="30.59765625" style="37" customWidth="1"/>
    <col min="7" max="7" width="13.8984375" style="37" customWidth="1"/>
    <col min="8" max="8" width="7.09765625" style="37" bestFit="1" customWidth="1"/>
    <col min="9" max="9" width="3.59765625" customWidth="1"/>
    <col min="10" max="11" width="18.59765625" customWidth="1"/>
  </cols>
  <sheetData>
    <row r="1" spans="2:11" ht="23.4" thickTop="1" thickBot="1">
      <c r="F1" s="38" t="s">
        <v>0</v>
      </c>
      <c r="J1" s="27" t="s">
        <v>74</v>
      </c>
      <c r="K1" s="28"/>
    </row>
    <row r="2" spans="2:11" ht="22.8" thickBot="1"/>
    <row r="3" spans="2:11" ht="22.8" thickBot="1">
      <c r="B3" s="148" t="s">
        <v>290</v>
      </c>
      <c r="C3" s="149"/>
      <c r="D3" s="150"/>
      <c r="E3" s="136"/>
      <c r="F3" s="39"/>
      <c r="G3" s="39"/>
    </row>
    <row r="4" spans="2:11" ht="22.8" thickBot="1">
      <c r="C4" s="40"/>
      <c r="D4" s="41"/>
      <c r="E4" s="41"/>
      <c r="F4" s="41"/>
      <c r="G4" s="42"/>
      <c r="H4" s="43"/>
      <c r="J4" s="6"/>
      <c r="K4" s="6"/>
    </row>
    <row r="5" spans="2:11" ht="18.600000000000001" thickBot="1">
      <c r="B5" s="44" t="s">
        <v>78</v>
      </c>
      <c r="C5" s="45" t="s">
        <v>79</v>
      </c>
      <c r="D5" s="45" t="s">
        <v>80</v>
      </c>
      <c r="E5" s="134" t="s">
        <v>81</v>
      </c>
      <c r="F5" s="46" t="s">
        <v>82</v>
      </c>
      <c r="G5" s="46" t="s">
        <v>291</v>
      </c>
      <c r="H5" s="46" t="s">
        <v>84</v>
      </c>
      <c r="J5" s="2" t="s">
        <v>91</v>
      </c>
      <c r="K5" s="2" t="s">
        <v>103</v>
      </c>
    </row>
    <row r="6" spans="2:11" ht="22.8" thickBot="1">
      <c r="B6" s="47" t="s">
        <v>292</v>
      </c>
      <c r="C6" s="48" t="s">
        <v>293</v>
      </c>
      <c r="D6" s="154">
        <v>0.66666666666666663</v>
      </c>
      <c r="E6" s="133"/>
      <c r="F6" s="49"/>
      <c r="G6" s="50"/>
      <c r="H6" s="51"/>
      <c r="J6" s="17">
        <f>G6</f>
        <v>0</v>
      </c>
      <c r="K6" s="17">
        <f>IF(H6="",0,INT(J6*2/3))</f>
        <v>0</v>
      </c>
    </row>
    <row r="7" spans="2:11">
      <c r="B7" s="52"/>
      <c r="C7" s="53"/>
      <c r="D7" s="155"/>
      <c r="E7" s="54"/>
      <c r="F7" s="49"/>
      <c r="G7" s="50"/>
      <c r="H7" s="51"/>
      <c r="J7" s="17">
        <f t="shared" ref="J7:J9" si="0">G7</f>
        <v>0</v>
      </c>
      <c r="K7" s="17">
        <f t="shared" ref="K7:K9" si="1">IF(H7="",0,INT(J7*2/3))</f>
        <v>0</v>
      </c>
    </row>
    <row r="8" spans="2:11">
      <c r="B8" s="52"/>
      <c r="C8" s="53"/>
      <c r="D8" s="155"/>
      <c r="E8" s="54"/>
      <c r="F8" s="49"/>
      <c r="G8" s="55"/>
      <c r="H8" s="51"/>
      <c r="J8" s="17">
        <f t="shared" si="0"/>
        <v>0</v>
      </c>
      <c r="K8" s="17">
        <f t="shared" si="1"/>
        <v>0</v>
      </c>
    </row>
    <row r="9" spans="2:11" ht="22.8" thickBot="1">
      <c r="B9" s="52"/>
      <c r="C9" s="53"/>
      <c r="D9" s="155"/>
      <c r="E9" s="54"/>
      <c r="F9" s="56"/>
      <c r="G9" s="57"/>
      <c r="H9" s="58"/>
      <c r="J9" s="3">
        <f t="shared" si="0"/>
        <v>0</v>
      </c>
      <c r="K9" s="17">
        <f t="shared" si="1"/>
        <v>0</v>
      </c>
    </row>
    <row r="10" spans="2:11" ht="23.4" thickTop="1" thickBot="1">
      <c r="B10" s="59"/>
      <c r="C10" s="60"/>
      <c r="D10" s="61"/>
      <c r="E10" s="61"/>
      <c r="F10" s="61"/>
      <c r="G10" s="62"/>
      <c r="H10" s="63">
        <f>SUM(H6:H9)</f>
        <v>0</v>
      </c>
      <c r="J10" s="25">
        <f>SUM(J6:J9)</f>
        <v>0</v>
      </c>
      <c r="K10" s="26">
        <f>ROUNDDOWN(SUM(K6:K9),-3)</f>
        <v>0</v>
      </c>
    </row>
    <row r="11" spans="2:11" ht="23.4" thickTop="1" thickBot="1">
      <c r="C11" s="40"/>
      <c r="D11" s="64" t="s">
        <v>100</v>
      </c>
      <c r="E11" s="64"/>
      <c r="F11" s="65" t="str">
        <f>IF(H10&gt;4,"交付申請上限は4両です。申請車両数を減らしてください。","交付上限内でありOK")</f>
        <v>交付上限内でありOK</v>
      </c>
      <c r="G11" s="66"/>
      <c r="H11" s="67"/>
    </row>
    <row r="12" spans="2:11" ht="22.8" thickBot="1">
      <c r="C12" s="40"/>
      <c r="D12" s="41"/>
      <c r="E12" s="41"/>
      <c r="F12" s="41"/>
      <c r="G12" s="42"/>
      <c r="H12" s="43"/>
      <c r="J12" s="6"/>
      <c r="K12" s="6"/>
    </row>
    <row r="13" spans="2:11" ht="18.600000000000001" thickBot="1">
      <c r="B13" s="44" t="s">
        <v>78</v>
      </c>
      <c r="C13" s="45" t="s">
        <v>79</v>
      </c>
      <c r="D13" s="45" t="s">
        <v>80</v>
      </c>
      <c r="E13" s="134" t="s">
        <v>81</v>
      </c>
      <c r="F13" s="46" t="s">
        <v>120</v>
      </c>
      <c r="G13" s="46" t="s">
        <v>291</v>
      </c>
      <c r="H13" s="43"/>
      <c r="J13" s="23" t="s">
        <v>91</v>
      </c>
      <c r="K13" s="23" t="s">
        <v>103</v>
      </c>
    </row>
    <row r="14" spans="2:11" ht="23.4" thickTop="1" thickBot="1">
      <c r="B14" s="68" t="s">
        <v>294</v>
      </c>
      <c r="C14" s="69" t="s">
        <v>295</v>
      </c>
      <c r="D14" s="147">
        <v>0.66666666666666663</v>
      </c>
      <c r="E14" s="133"/>
      <c r="F14" s="70"/>
      <c r="G14" s="50"/>
      <c r="H14" s="43"/>
      <c r="J14" s="25">
        <f>G14</f>
        <v>0</v>
      </c>
      <c r="K14" s="26">
        <f>ROUNDDOWN(J14*2/3,-3)</f>
        <v>0</v>
      </c>
    </row>
    <row r="15" spans="2:11" ht="12.75" customHeight="1" thickBot="1">
      <c r="D15" s="147"/>
      <c r="E15" s="137"/>
      <c r="H15" s="43"/>
      <c r="J15" s="13"/>
      <c r="K15" s="13"/>
    </row>
    <row r="16" spans="2:11" ht="23.4" thickTop="1" thickBot="1">
      <c r="B16" s="68" t="s">
        <v>296</v>
      </c>
      <c r="C16" s="69" t="s">
        <v>297</v>
      </c>
      <c r="D16" s="147"/>
      <c r="E16" s="133"/>
      <c r="F16" s="70"/>
      <c r="G16" s="50"/>
      <c r="H16" s="43"/>
      <c r="J16" s="25">
        <f t="shared" ref="J16:J24" si="2">G16</f>
        <v>0</v>
      </c>
      <c r="K16" s="26">
        <f>ROUNDDOWN(J16*2/3,-3)</f>
        <v>0</v>
      </c>
    </row>
    <row r="17" spans="2:11" ht="12.75" customHeight="1" thickBot="1">
      <c r="D17" s="147"/>
      <c r="E17" s="137"/>
      <c r="H17" s="43"/>
      <c r="J17" s="13"/>
      <c r="K17" s="13"/>
    </row>
    <row r="18" spans="2:11" ht="23.4" thickTop="1" thickBot="1">
      <c r="B18" s="68" t="s">
        <v>298</v>
      </c>
      <c r="C18" s="69" t="s">
        <v>299</v>
      </c>
      <c r="D18" s="147"/>
      <c r="E18" s="133"/>
      <c r="F18" s="70"/>
      <c r="G18" s="50"/>
      <c r="H18" s="43"/>
      <c r="J18" s="25">
        <f t="shared" si="2"/>
        <v>0</v>
      </c>
      <c r="K18" s="26">
        <f>ROUNDDOWN(J18*2/3,-3)</f>
        <v>0</v>
      </c>
    </row>
    <row r="19" spans="2:11" ht="12.75" customHeight="1" thickBot="1">
      <c r="D19" s="147"/>
      <c r="E19" s="137"/>
      <c r="H19" s="43"/>
      <c r="J19" s="13"/>
      <c r="K19" s="13"/>
    </row>
    <row r="20" spans="2:11" ht="23.4" thickTop="1" thickBot="1">
      <c r="B20" s="68" t="s">
        <v>300</v>
      </c>
      <c r="C20" s="69" t="s">
        <v>301</v>
      </c>
      <c r="D20" s="147"/>
      <c r="E20" s="133"/>
      <c r="F20" s="70"/>
      <c r="G20" s="50"/>
      <c r="H20" s="43"/>
      <c r="J20" s="25">
        <f t="shared" si="2"/>
        <v>0</v>
      </c>
      <c r="K20" s="26">
        <f>ROUNDDOWN(J20*2/3,-3)</f>
        <v>0</v>
      </c>
    </row>
    <row r="21" spans="2:11" ht="12.75" customHeight="1" thickBot="1">
      <c r="D21" s="147"/>
      <c r="E21" s="137"/>
      <c r="H21" s="43"/>
      <c r="J21" s="13"/>
      <c r="K21" s="13"/>
    </row>
    <row r="22" spans="2:11" ht="23.4" thickTop="1" thickBot="1">
      <c r="B22" s="68" t="s">
        <v>302</v>
      </c>
      <c r="C22" s="69" t="s">
        <v>303</v>
      </c>
      <c r="D22" s="147"/>
      <c r="E22" s="133"/>
      <c r="F22" s="70"/>
      <c r="G22" s="50"/>
      <c r="H22" s="43"/>
      <c r="J22" s="25">
        <f t="shared" si="2"/>
        <v>0</v>
      </c>
      <c r="K22" s="26">
        <f>ROUNDDOWN(J22*2/3,-3)</f>
        <v>0</v>
      </c>
    </row>
    <row r="23" spans="2:11" ht="12.75" customHeight="1" thickBot="1">
      <c r="D23" s="147"/>
      <c r="E23" s="137"/>
      <c r="H23" s="43"/>
      <c r="J23" s="13"/>
      <c r="K23" s="13"/>
    </row>
    <row r="24" spans="2:11" ht="23.4" thickTop="1" thickBot="1">
      <c r="B24" s="68" t="s">
        <v>304</v>
      </c>
      <c r="C24" s="69" t="s">
        <v>305</v>
      </c>
      <c r="D24" s="147"/>
      <c r="E24" s="133"/>
      <c r="F24" s="70"/>
      <c r="G24" s="50"/>
      <c r="H24" s="43"/>
      <c r="J24" s="25">
        <f t="shared" si="2"/>
        <v>0</v>
      </c>
      <c r="K24" s="26">
        <f>ROUNDDOWN(J24*2/3,-3)</f>
        <v>0</v>
      </c>
    </row>
    <row r="25" spans="2:11">
      <c r="H25" s="43"/>
    </row>
    <row r="26" spans="2:11">
      <c r="H26" s="43"/>
    </row>
  </sheetData>
  <sheetProtection algorithmName="SHA-512" hashValue="j9L9lId7sVdHNHA6wfvX79HPTOO7pesxvxOLrTT3KE7YLLrOvPfmb6kwXXNSfJketrFnVT4YcKddEMYYZ8wuxg==" saltValue="J52CNqPnJ5LvntJCvmQaug==" spinCount="100000" sheet="1"/>
  <mergeCells count="3">
    <mergeCell ref="D14:D24"/>
    <mergeCell ref="B3:D3"/>
    <mergeCell ref="D6:D9"/>
  </mergeCells>
  <phoneticPr fontId="2"/>
  <conditionalFormatting sqref="F11:H11">
    <cfRule type="expression" dxfId="0" priority="1">
      <formula>$H$10&gt;4</formula>
    </cfRule>
  </conditionalFormatting>
  <dataValidations count="2">
    <dataValidation type="list" allowBlank="1" showInputMessage="1" showErrorMessage="1" sqref="H6:H9" xr:uid="{1E49AA71-708D-4EBC-B370-3733628F0B1D}">
      <formula1>"1,2,3,4"</formula1>
    </dataValidation>
    <dataValidation type="date" allowBlank="1" showInputMessage="1" showErrorMessage="1" sqref="E6 E14 E16 E18 E20 E22 E24" xr:uid="{5CA07119-7D98-4C09-86F1-C43CA523E2AD}">
      <formula1>45768</formula1>
      <formula2>46081</formula2>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B06B8BE6CD4E449FE3BD7921B2ADBE" ma:contentTypeVersion="4" ma:contentTypeDescription="新しいドキュメントを作成します。" ma:contentTypeScope="" ma:versionID="a85408f57fa0a2f437e807f0475f61b2">
  <xsd:schema xmlns:xsd="http://www.w3.org/2001/XMLSchema" xmlns:xs="http://www.w3.org/2001/XMLSchema" xmlns:p="http://schemas.microsoft.com/office/2006/metadata/properties" xmlns:ns2="f016059d-fcd1-4670-9cb9-355a43c92856" targetNamespace="http://schemas.microsoft.com/office/2006/metadata/properties" ma:root="true" ma:fieldsID="3ff2cfa66ede106b9725a97f03f1de55" ns2:_="">
    <xsd:import namespace="f016059d-fcd1-4670-9cb9-355a43c928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6059d-fcd1-4670-9cb9-355a43c928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C6E8C6-CEA2-4EB5-B07C-9CCD9561B15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016059d-fcd1-4670-9cb9-355a43c92856"/>
    <ds:schemaRef ds:uri="http://www.w3.org/XML/1998/namespace"/>
    <ds:schemaRef ds:uri="http://purl.org/dc/dcmitype/"/>
  </ds:schemaRefs>
</ds:datastoreItem>
</file>

<file path=customXml/itemProps2.xml><?xml version="1.0" encoding="utf-8"?>
<ds:datastoreItem xmlns:ds="http://schemas.openxmlformats.org/officeDocument/2006/customXml" ds:itemID="{133F77E5-B575-4AAD-9105-EA732B716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6059d-fcd1-4670-9cb9-355a43c92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9C1B34-52D1-436C-BC3F-AF9F0BA0986F}">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基本情報（入力ください）</vt:lpstr>
      <vt:lpstr>バリアフリー化設備等整備</vt:lpstr>
      <vt:lpstr>(交通DX・GX)交通DX・GX経営改善支援</vt:lpstr>
      <vt:lpstr>(交通DX・GX)人材確保支援</vt:lpstr>
      <vt:lpstr>交通サービス利便向上促進</vt:lpstr>
      <vt:lpstr>地方ゲートウェイの刷新</vt:lpstr>
      <vt:lpstr>観光二次交通高度化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紙谷 幸樹</dc:creator>
  <cp:keywords/>
  <dc:description/>
  <cp:lastModifiedBy>村上 優衣(yui murakami)</cp:lastModifiedBy>
  <cp:revision/>
  <dcterms:created xsi:type="dcterms:W3CDTF">2025-01-21T08:58:02Z</dcterms:created>
  <dcterms:modified xsi:type="dcterms:W3CDTF">2025-04-24T08:57:01Z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0x01010011B06B8BE6CD4E449FE3BD7921B2ADBE</vt:lpwstr>
  </property>
</Properties>
</file>